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25" yWindow="30" windowWidth="11700" windowHeight="9285" tabRatio="747"/>
  </bookViews>
  <sheets>
    <sheet name="表紙" sheetId="21" r:id="rId1"/>
    <sheet name="1.定格エネルギー消費量" sheetId="20" r:id="rId2"/>
    <sheet name="3.立上り性能" sheetId="12" r:id="rId3"/>
    <sheet name="4.調理能力" sheetId="18" r:id="rId4"/>
    <sheet name="5.エネルギー消費量 " sheetId="14" r:id="rId5"/>
    <sheet name="7.均一性" sheetId="19" r:id="rId6"/>
  </sheets>
  <definedNames>
    <definedName name="_xlnm._FilterDatabase" localSheetId="3" hidden="1">'4.調理能力'!#REF!</definedName>
    <definedName name="_xlnm.Print_Area" localSheetId="1">'1.定格エネルギー消費量'!$A$2:$K$53,'1.定格エネルギー消費量'!$A$55:$K$110</definedName>
    <definedName name="_xlnm.Print_Area" localSheetId="2">'3.立上り性能'!$A$2:$J$51,'3.立上り性能'!$A$53:$J$104</definedName>
    <definedName name="_xlnm.Print_Area" localSheetId="3">'4.調理能力'!$A$2:$K$49,'4.調理能力'!$A$51:$K$100</definedName>
    <definedName name="_xlnm.Print_Area" localSheetId="4">'5.エネルギー消費量 '!$A$2:$K$42,'5.エネルギー消費量 '!$A$44:$K$89,'5.エネルギー消費量 '!$A$91:$K$133</definedName>
    <definedName name="_xlnm.Print_Area" localSheetId="5">'7.均一性'!$A$2:$M$57,'7.均一性'!$A$59:$M$112,'7.均一性'!$A$114:$M$162,'7.均一性'!$A$164:$M$215</definedName>
    <definedName name="_xlnm.Print_Area" localSheetId="0">表紙!$A$1:$K$41</definedName>
  </definedNames>
  <calcPr calcId="145621"/>
  <fileRecoveryPr autoRecover="0"/>
</workbook>
</file>

<file path=xl/calcChain.xml><?xml version="1.0" encoding="utf-8"?>
<calcChain xmlns="http://schemas.openxmlformats.org/spreadsheetml/2006/main">
  <c r="I37" i="14" l="1"/>
  <c r="C115" i="19" l="1"/>
  <c r="C116" i="19"/>
  <c r="J116" i="19"/>
  <c r="I25" i="14" l="1"/>
  <c r="E79" i="20" l="1"/>
  <c r="H19" i="12" l="1"/>
  <c r="H80" i="14" l="1"/>
  <c r="H81" i="14" s="1"/>
  <c r="I80" i="14" l="1"/>
  <c r="I81" i="14" s="1"/>
  <c r="I82" i="14" s="1"/>
  <c r="I83" i="14" s="1"/>
  <c r="H24" i="14" l="1"/>
  <c r="I26" i="14"/>
  <c r="H26" i="14"/>
  <c r="H25" i="14"/>
  <c r="G19" i="12"/>
  <c r="H77" i="20"/>
  <c r="H27" i="14" l="1"/>
  <c r="N29" i="21"/>
  <c r="N30" i="21"/>
  <c r="H21" i="21" l="1"/>
  <c r="H20" i="21"/>
  <c r="H27" i="20" l="1"/>
  <c r="H35" i="20" s="1"/>
  <c r="I24" i="14" l="1"/>
  <c r="H16" i="14"/>
  <c r="I16" i="14"/>
  <c r="I17" i="14"/>
  <c r="H17" i="14"/>
  <c r="K3" i="19" l="1"/>
  <c r="K115" i="19" s="1"/>
  <c r="J4" i="19" l="1"/>
  <c r="J61" i="19"/>
  <c r="J166" i="19"/>
  <c r="I4" i="14"/>
  <c r="I46" i="14"/>
  <c r="I93" i="14"/>
  <c r="H4" i="18"/>
  <c r="H53" i="18"/>
  <c r="H4" i="12"/>
  <c r="H55" i="12"/>
  <c r="C166" i="19"/>
  <c r="C61" i="19"/>
  <c r="C4" i="19"/>
  <c r="B93" i="14"/>
  <c r="B46" i="14"/>
  <c r="B4" i="14"/>
  <c r="B53" i="18"/>
  <c r="B4" i="18"/>
  <c r="B55" i="12"/>
  <c r="B4" i="12"/>
  <c r="H57" i="20"/>
  <c r="B57" i="20"/>
  <c r="H4" i="20"/>
  <c r="B4" i="20"/>
  <c r="B3" i="14" l="1"/>
  <c r="B92" i="14" s="1"/>
  <c r="I54" i="12"/>
  <c r="G79" i="20"/>
  <c r="J17" i="21" s="1"/>
  <c r="B45" i="14" l="1"/>
  <c r="G35" i="12"/>
  <c r="G26" i="12" s="1"/>
  <c r="H35" i="12"/>
  <c r="H26" i="12" s="1"/>
  <c r="B3" i="20"/>
  <c r="B56" i="20" s="1"/>
  <c r="H17" i="21" l="1"/>
  <c r="K109" i="19" l="1"/>
  <c r="K108" i="19"/>
  <c r="I109" i="19"/>
  <c r="I108" i="19"/>
  <c r="F109" i="19"/>
  <c r="F108" i="19"/>
  <c r="C165" i="19"/>
  <c r="K165" i="19"/>
  <c r="F110" i="19" l="1"/>
  <c r="H32" i="21" s="1"/>
  <c r="J52" i="18"/>
  <c r="B52" i="18"/>
  <c r="J3" i="18"/>
  <c r="B3" i="18"/>
  <c r="J30" i="21"/>
  <c r="J29" i="21"/>
  <c r="J3" i="14"/>
  <c r="J92" i="14" s="1"/>
  <c r="I3" i="12"/>
  <c r="J3" i="20"/>
  <c r="J56" i="20" s="1"/>
  <c r="H39" i="18"/>
  <c r="H29" i="18" s="1"/>
  <c r="B3" i="12"/>
  <c r="B54" i="12" s="1"/>
  <c r="H50" i="20"/>
  <c r="I63" i="14"/>
  <c r="I72" i="14" s="1"/>
  <c r="I74" i="14" s="1"/>
  <c r="H63" i="14"/>
  <c r="K60" i="19"/>
  <c r="C60" i="19"/>
  <c r="H72" i="14" l="1"/>
  <c r="H74" i="14" s="1"/>
  <c r="I75" i="14" s="1"/>
  <c r="I76" i="14" s="1"/>
  <c r="I34" i="14"/>
  <c r="I15" i="14"/>
  <c r="I19" i="14" s="1"/>
  <c r="I27" i="14"/>
  <c r="I38" i="14"/>
  <c r="H16" i="21"/>
  <c r="H28" i="21"/>
  <c r="H21" i="12"/>
  <c r="H23" i="12" s="1"/>
  <c r="J45" i="14"/>
  <c r="I35" i="14" l="1"/>
  <c r="H25" i="21" s="1"/>
  <c r="H26" i="21"/>
  <c r="I111" i="14"/>
  <c r="I28" i="14"/>
  <c r="I110" i="14" s="1"/>
  <c r="I114" i="14" s="1"/>
  <c r="H15" i="14"/>
  <c r="H19" i="14" s="1"/>
  <c r="H19" i="21"/>
  <c r="H27" i="21"/>
  <c r="I103" i="14" l="1"/>
  <c r="H30" i="21"/>
  <c r="I20" i="14"/>
  <c r="I102" i="14" s="1"/>
  <c r="I29" i="14"/>
  <c r="H24" i="21"/>
  <c r="I106" i="14" l="1"/>
  <c r="H29" i="21" s="1"/>
  <c r="I21" i="14"/>
  <c r="H23" i="21"/>
</calcChain>
</file>

<file path=xl/sharedStrings.xml><?xml version="1.0" encoding="utf-8"?>
<sst xmlns="http://schemas.openxmlformats.org/spreadsheetml/2006/main" count="1244" uniqueCount="385">
  <si>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</si>
  <si>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</si>
  <si>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</si>
  <si>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</si>
  <si>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</si>
  <si>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1回目</t>
    <rPh sb="1" eb="3">
      <t>カイメ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</si>
  <si>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</si>
  <si>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</si>
  <si>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気圧(hPa)</t>
    <rPh sb="0" eb="1">
      <t>キ</t>
    </rPh>
    <rPh sb="1" eb="2">
      <t>アツ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</si>
  <si>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</si>
  <si>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</si>
  <si>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誤差</t>
    <rPh sb="0" eb="2">
      <t>ゴサ</t>
    </rPh>
    <phoneticPr fontId="3"/>
  </si>
  <si>
    <t>2回目</t>
    <rPh sb="1" eb="3">
      <t>カイメ</t>
    </rPh>
    <phoneticPr fontId="3"/>
  </si>
  <si>
    <t>作成日</t>
    <rPh sb="0" eb="2">
      <t>サクセイ</t>
    </rPh>
    <rPh sb="2" eb="3">
      <t>ニチ</t>
    </rPh>
    <phoneticPr fontId="3"/>
  </si>
  <si>
    <t>担当部署</t>
    <rPh sb="0" eb="2">
      <t>タントウ</t>
    </rPh>
    <rPh sb="2" eb="4">
      <t>ブショ</t>
    </rPh>
    <phoneticPr fontId="3"/>
  </si>
  <si>
    <t>試験期間</t>
    <rPh sb="0" eb="2">
      <t>シケン</t>
    </rPh>
    <rPh sb="2" eb="4">
      <t>キカン</t>
    </rPh>
    <phoneticPr fontId="3"/>
  </si>
  <si>
    <t>測定機器</t>
    <rPh sb="0" eb="2">
      <t>ソクテイ</t>
    </rPh>
    <rPh sb="2" eb="4">
      <t>キキ</t>
    </rPh>
    <phoneticPr fontId="3"/>
  </si>
  <si>
    <t>(D)×</t>
  </si>
  <si>
    <t>試験日</t>
    <rPh sb="0" eb="3">
      <t>シケンビ</t>
    </rPh>
    <phoneticPr fontId="3"/>
  </si>
  <si>
    <t>室温(℃)</t>
    <phoneticPr fontId="3"/>
  </si>
  <si>
    <t>室温(℃)</t>
    <phoneticPr fontId="3"/>
  </si>
  <si>
    <t>①立上り時</t>
    <rPh sb="1" eb="3">
      <t>タチアガ</t>
    </rPh>
    <rPh sb="4" eb="5">
      <t>ジ</t>
    </rPh>
    <phoneticPr fontId="3"/>
  </si>
  <si>
    <t>②調理時</t>
    <rPh sb="1" eb="3">
      <t>チョウリ</t>
    </rPh>
    <rPh sb="3" eb="4">
      <t>ジ</t>
    </rPh>
    <phoneticPr fontId="3"/>
  </si>
  <si>
    <t>（kWh/回）</t>
    <rPh sb="5" eb="6">
      <t>カイ</t>
    </rPh>
    <phoneticPr fontId="3"/>
  </si>
  <si>
    <t>（回/日）</t>
    <rPh sb="1" eb="2">
      <t>カイ</t>
    </rPh>
    <rPh sb="3" eb="4">
      <t>ニチ</t>
    </rPh>
    <phoneticPr fontId="3"/>
  </si>
  <si>
    <t>（kWh/日）</t>
    <rPh sb="5" eb="6">
      <t>ニチ</t>
    </rPh>
    <phoneticPr fontId="3"/>
  </si>
  <si>
    <t>湿度(％)</t>
    <rPh sb="0" eb="1">
      <t>シツ</t>
    </rPh>
    <rPh sb="1" eb="2">
      <t>タビ</t>
    </rPh>
    <phoneticPr fontId="3"/>
  </si>
  <si>
    <t>（小数点以下1位）</t>
    <rPh sb="1" eb="4">
      <t>ショウスウテン</t>
    </rPh>
    <rPh sb="4" eb="6">
      <t>イカ</t>
    </rPh>
    <rPh sb="7" eb="8">
      <t>イ</t>
    </rPh>
    <phoneticPr fontId="3"/>
  </si>
  <si>
    <t>（小数点以下2位）</t>
    <rPh sb="1" eb="4">
      <t>ショウスウテン</t>
    </rPh>
    <rPh sb="4" eb="6">
      <t>イカ</t>
    </rPh>
    <rPh sb="7" eb="8">
      <t>イ</t>
    </rPh>
    <phoneticPr fontId="3"/>
  </si>
  <si>
    <t>(食/回)</t>
    <rPh sb="1" eb="2">
      <t>ショク</t>
    </rPh>
    <rPh sb="3" eb="4">
      <t>カイ</t>
    </rPh>
    <phoneticPr fontId="3"/>
  </si>
  <si>
    <t>（小数点以下3位）</t>
    <rPh sb="1" eb="4">
      <t>ショウスウテン</t>
    </rPh>
    <rPh sb="4" eb="6">
      <t>イカ</t>
    </rPh>
    <rPh sb="7" eb="8">
      <t>イ</t>
    </rPh>
    <phoneticPr fontId="3"/>
  </si>
  <si>
    <t>室温(℃)</t>
  </si>
  <si>
    <t>湿度(%)</t>
    <rPh sb="0" eb="1">
      <t>シツ</t>
    </rPh>
    <rPh sb="1" eb="2">
      <t>タビ</t>
    </rPh>
    <phoneticPr fontId="3"/>
  </si>
  <si>
    <t>（整数）</t>
    <rPh sb="1" eb="3">
      <t>セイスウ</t>
    </rPh>
    <phoneticPr fontId="3"/>
  </si>
  <si>
    <t>(min/回)</t>
    <rPh sb="5" eb="6">
      <t>カイ</t>
    </rPh>
    <phoneticPr fontId="3"/>
  </si>
  <si>
    <t>（min/回）</t>
    <rPh sb="5" eb="6">
      <t>カイ</t>
    </rPh>
    <phoneticPr fontId="3"/>
  </si>
  <si>
    <t>外形寸法(mm)</t>
    <rPh sb="0" eb="2">
      <t>ガイケイ</t>
    </rPh>
    <rPh sb="2" eb="4">
      <t>スンポウ</t>
    </rPh>
    <phoneticPr fontId="3"/>
  </si>
  <si>
    <t>(kWh/日)</t>
    <rPh sb="5" eb="6">
      <t>ニチ</t>
    </rPh>
    <phoneticPr fontId="3"/>
  </si>
  <si>
    <t>セールス
ポイント等</t>
    <rPh sb="9" eb="10">
      <t>トウ</t>
    </rPh>
    <phoneticPr fontId="3"/>
  </si>
  <si>
    <t>（電気）</t>
    <rPh sb="1" eb="3">
      <t>デンキ</t>
    </rPh>
    <phoneticPr fontId="3"/>
  </si>
  <si>
    <t>許容差±10%</t>
    <rPh sb="0" eb="2">
      <t>キョヨウ</t>
    </rPh>
    <rPh sb="2" eb="3">
      <t>サ</t>
    </rPh>
    <phoneticPr fontId="3"/>
  </si>
  <si>
    <t>製造者名</t>
    <rPh sb="0" eb="3">
      <t>セイゾウシャ</t>
    </rPh>
    <rPh sb="3" eb="4">
      <t>メイ</t>
    </rPh>
    <phoneticPr fontId="3"/>
  </si>
  <si>
    <t>ガス種</t>
    <rPh sb="2" eb="3">
      <t>シュ</t>
    </rPh>
    <phoneticPr fontId="3"/>
  </si>
  <si>
    <t>定格消費電力</t>
    <rPh sb="0" eb="2">
      <t>テイカク</t>
    </rPh>
    <rPh sb="4" eb="6">
      <t>デンリョク</t>
    </rPh>
    <phoneticPr fontId="3"/>
  </si>
  <si>
    <t>（電気）</t>
  </si>
  <si>
    <t>（ガス）　</t>
  </si>
  <si>
    <t>規定なし</t>
    <rPh sb="0" eb="2">
      <t>キテイ</t>
    </rPh>
    <phoneticPr fontId="3"/>
  </si>
  <si>
    <t>庫内寸法(mm)</t>
    <rPh sb="0" eb="1">
      <t>コ</t>
    </rPh>
    <rPh sb="1" eb="2">
      <t>ナイ</t>
    </rPh>
    <rPh sb="2" eb="4">
      <t>スンポウ</t>
    </rPh>
    <phoneticPr fontId="3"/>
  </si>
  <si>
    <t>(W)×</t>
  </si>
  <si>
    <t>食パンのトーストによる試験
(焼き色評価基準による評価）</t>
    <rPh sb="15" eb="16">
      <t>ヤ</t>
    </rPh>
    <rPh sb="17" eb="18">
      <t>イロ</t>
    </rPh>
    <rPh sb="18" eb="20">
      <t>ヒョウカ</t>
    </rPh>
    <rPh sb="20" eb="22">
      <t>キジュン</t>
    </rPh>
    <rPh sb="25" eb="27">
      <t>ヒョウカ</t>
    </rPh>
    <phoneticPr fontId="3"/>
  </si>
  <si>
    <t xml:space="preserve"> (℃）</t>
  </si>
  <si>
    <t>（min）</t>
    <phoneticPr fontId="3"/>
  </si>
  <si>
    <t>（min）</t>
    <phoneticPr fontId="3"/>
  </si>
  <si>
    <t>（min）</t>
    <phoneticPr fontId="3"/>
  </si>
  <si>
    <t>予熱運転設定(温度設定） =</t>
    <rPh sb="0" eb="2">
      <t>ヨネツ</t>
    </rPh>
    <rPh sb="2" eb="4">
      <t>ウンテン</t>
    </rPh>
    <rPh sb="4" eb="6">
      <t>セッテイ</t>
    </rPh>
    <rPh sb="7" eb="9">
      <t>オンド</t>
    </rPh>
    <phoneticPr fontId="3"/>
  </si>
  <si>
    <t>(℃)</t>
    <phoneticPr fontId="3"/>
  </si>
  <si>
    <t>調理運転設定(温度設定） =</t>
    <rPh sb="0" eb="2">
      <t>チョウリ</t>
    </rPh>
    <rPh sb="2" eb="4">
      <t>ウンテン</t>
    </rPh>
    <rPh sb="4" eb="6">
      <t>セッテイ</t>
    </rPh>
    <rPh sb="7" eb="9">
      <t>オンド</t>
    </rPh>
    <phoneticPr fontId="3"/>
  </si>
  <si>
    <t>(個/回)</t>
    <rPh sb="3" eb="4">
      <t>カイ</t>
    </rPh>
    <phoneticPr fontId="3"/>
  </si>
  <si>
    <t>（kWh）</t>
  </si>
  <si>
    <t>(min)</t>
    <phoneticPr fontId="3"/>
  </si>
  <si>
    <t>(kWh/h)</t>
    <phoneticPr fontId="3"/>
  </si>
  <si>
    <t>均一性</t>
    <rPh sb="0" eb="3">
      <t>キンイツセイ</t>
    </rPh>
    <phoneticPr fontId="3"/>
  </si>
  <si>
    <t>段</t>
    <rPh sb="0" eb="1">
      <t>ダン</t>
    </rPh>
    <phoneticPr fontId="3"/>
  </si>
  <si>
    <t>測定箇所</t>
    <rPh sb="0" eb="2">
      <t>ソクテイ</t>
    </rPh>
    <rPh sb="2" eb="4">
      <t>カショ</t>
    </rPh>
    <phoneticPr fontId="3"/>
  </si>
  <si>
    <t>焼き色評価</t>
    <phoneticPr fontId="3"/>
  </si>
  <si>
    <t>判定員Ａ</t>
    <rPh sb="0" eb="2">
      <t>ハンテイ</t>
    </rPh>
    <rPh sb="2" eb="3">
      <t>イン</t>
    </rPh>
    <phoneticPr fontId="3"/>
  </si>
  <si>
    <t>判定員Ｂ</t>
    <rPh sb="0" eb="2">
      <t>ハンテイ</t>
    </rPh>
    <rPh sb="2" eb="3">
      <t>イン</t>
    </rPh>
    <phoneticPr fontId="3"/>
  </si>
  <si>
    <t>判定員Ｃ</t>
    <rPh sb="0" eb="2">
      <t>ハンテイ</t>
    </rPh>
    <rPh sb="2" eb="3">
      <t>イン</t>
    </rPh>
    <phoneticPr fontId="3"/>
  </si>
  <si>
    <t>①</t>
    <phoneticPr fontId="3"/>
  </si>
  <si>
    <t>①</t>
    <phoneticPr fontId="3"/>
  </si>
  <si>
    <t>－</t>
  </si>
  <si>
    <t xml:space="preserve"> </t>
    <phoneticPr fontId="3"/>
  </si>
  <si>
    <t>②</t>
    <phoneticPr fontId="3"/>
  </si>
  <si>
    <t>③</t>
    <phoneticPr fontId="3"/>
  </si>
  <si>
    <t>④</t>
    <phoneticPr fontId="3"/>
  </si>
  <si>
    <t>（最下段）</t>
    <phoneticPr fontId="3"/>
  </si>
  <si>
    <t>⑤</t>
    <phoneticPr fontId="3"/>
  </si>
  <si>
    <t>⑤</t>
    <phoneticPr fontId="3"/>
  </si>
  <si>
    <t>⑥</t>
    <phoneticPr fontId="3"/>
  </si>
  <si>
    <t>⑥</t>
    <phoneticPr fontId="3"/>
  </si>
  <si>
    <t>⑦</t>
    <phoneticPr fontId="3"/>
  </si>
  <si>
    <t>⑦</t>
    <phoneticPr fontId="3"/>
  </si>
  <si>
    <t>⑧</t>
    <phoneticPr fontId="3"/>
  </si>
  <si>
    <t>⑧</t>
    <phoneticPr fontId="3"/>
  </si>
  <si>
    <t>②</t>
    <phoneticPr fontId="3"/>
  </si>
  <si>
    <t>③</t>
    <phoneticPr fontId="3"/>
  </si>
  <si>
    <t>④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</si>
  <si>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</si>
  <si>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</si>
  <si>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</si>
  <si>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</si>
  <si>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</si>
  <si>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</si>
  <si>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</si>
  <si>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</si>
  <si>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⑧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</si>
  <si>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</si>
  <si>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</si>
  <si>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</si>
  <si>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</si>
  <si>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</si>
  <si>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</si>
  <si>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</si>
  <si>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全段平均値</t>
    <rPh sb="0" eb="2">
      <t>ゼンダン</t>
    </rPh>
    <rPh sb="2" eb="5">
      <t>ヘイキンチ</t>
    </rPh>
    <phoneticPr fontId="3"/>
  </si>
  <si>
    <t>全段標準偏差</t>
    <rPh sb="0" eb="2">
      <t>ゼンダン</t>
    </rPh>
    <rPh sb="2" eb="4">
      <t>ヒョウジュン</t>
    </rPh>
    <rPh sb="4" eb="6">
      <t>ヘンサ</t>
    </rPh>
    <phoneticPr fontId="3"/>
  </si>
  <si>
    <r>
      <t>均一性指数</t>
    </r>
    <r>
      <rPr>
        <i/>
        <sz val="10"/>
        <rFont val="Century"/>
        <family val="1"/>
      </rPr>
      <t>I</t>
    </r>
    <r>
      <rPr>
        <vertAlign val="subscript"/>
        <sz val="10"/>
        <rFont val="ＭＳ Ｐゴシック"/>
        <family val="3"/>
        <charset val="128"/>
      </rPr>
      <t>ｔ</t>
    </r>
    <rPh sb="0" eb="3">
      <t>キンイツセイ</t>
    </rPh>
    <rPh sb="3" eb="5">
      <t>シスウ</t>
    </rPh>
    <phoneticPr fontId="3"/>
  </si>
  <si>
    <t>（℃）</t>
    <phoneticPr fontId="3"/>
  </si>
  <si>
    <t>（℃）</t>
    <phoneticPr fontId="3"/>
  </si>
  <si>
    <t>（kPa）</t>
    <phoneticPr fontId="3"/>
  </si>
  <si>
    <t>（kPa）</t>
    <phoneticPr fontId="3"/>
  </si>
  <si>
    <t>(min)</t>
    <phoneticPr fontId="3"/>
  </si>
  <si>
    <t>(kWh/h)</t>
    <phoneticPr fontId="3"/>
  </si>
  <si>
    <r>
      <t>（ｋJ/m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phoneticPr fontId="3"/>
  </si>
  <si>
    <t>(kWh/h)</t>
  </si>
  <si>
    <t>最大容量</t>
    <rPh sb="0" eb="2">
      <t>サイダイ</t>
    </rPh>
    <rPh sb="2" eb="4">
      <t>ダイヨウリョウ</t>
    </rPh>
    <phoneticPr fontId="3"/>
  </si>
  <si>
    <t>ホテルパン収納段数</t>
    <rPh sb="5" eb="7">
      <t>シュウノウ</t>
    </rPh>
    <rPh sb="7" eb="9">
      <t>ダンスウ</t>
    </rPh>
    <phoneticPr fontId="3"/>
  </si>
  <si>
    <r>
      <t>（ｋJ/m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</si>
  <si>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(kW)</t>
    <phoneticPr fontId="3"/>
  </si>
  <si>
    <t>(%)</t>
    <phoneticPr fontId="3"/>
  </si>
  <si>
    <t>～</t>
    <phoneticPr fontId="3"/>
  </si>
  <si>
    <t>(W)×</t>
    <phoneticPr fontId="3"/>
  </si>
  <si>
    <t>(H)</t>
    <phoneticPr fontId="3"/>
  </si>
  <si>
    <t>（ℓ）</t>
    <phoneticPr fontId="3"/>
  </si>
  <si>
    <t>（ガス）　</t>
    <phoneticPr fontId="3"/>
  </si>
  <si>
    <t>（kW）</t>
    <phoneticPr fontId="3"/>
  </si>
  <si>
    <t>（kW）</t>
    <phoneticPr fontId="3"/>
  </si>
  <si>
    <t>①立上り時</t>
    <phoneticPr fontId="3"/>
  </si>
  <si>
    <t>（ガス）　</t>
    <phoneticPr fontId="3"/>
  </si>
  <si>
    <t>（電気）</t>
    <phoneticPr fontId="3"/>
  </si>
  <si>
    <t>②調理時</t>
    <phoneticPr fontId="3"/>
  </si>
  <si>
    <t>③待機時</t>
    <phoneticPr fontId="3"/>
  </si>
  <si>
    <t>（ガス）　</t>
    <phoneticPr fontId="3"/>
  </si>
  <si>
    <t>（電気）</t>
    <phoneticPr fontId="3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</si>
  <si>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3"/>
  </si>
  <si>
    <t>コンベクションオーブン</t>
    <phoneticPr fontId="3"/>
  </si>
  <si>
    <t>（kWh/回）</t>
    <phoneticPr fontId="3"/>
  </si>
  <si>
    <t>（℃）</t>
    <phoneticPr fontId="3"/>
  </si>
  <si>
    <t>（kPa）</t>
    <phoneticPr fontId="3"/>
  </si>
  <si>
    <t>(kW)</t>
    <phoneticPr fontId="3"/>
  </si>
  <si>
    <t>（kWh/回）</t>
    <phoneticPr fontId="3"/>
  </si>
  <si>
    <t>（kWh/回）</t>
    <phoneticPr fontId="3"/>
  </si>
  <si>
    <t>（kWh/回）</t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</si>
  <si>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</si>
  <si>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t>番号</t>
    <rPh sb="0" eb="2">
      <t>バンゴウ</t>
    </rPh>
    <phoneticPr fontId="3"/>
  </si>
  <si>
    <t>冷蔵ハンバーグ
60g/個</t>
    <rPh sb="0" eb="2">
      <t>レイゾウ</t>
    </rPh>
    <rPh sb="12" eb="13">
      <t>コ</t>
    </rPh>
    <phoneticPr fontId="3"/>
  </si>
  <si>
    <t>品　目</t>
    <rPh sb="0" eb="1">
      <t>シナ</t>
    </rPh>
    <rPh sb="2" eb="3">
      <t>メ</t>
    </rPh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</si>
  <si>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</si>
  <si>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</si>
  <si>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sG</t>
    </r>
    <phoneticPr fontId="3"/>
  </si>
  <si>
    <r>
      <t>Q</t>
    </r>
    <r>
      <rPr>
        <vertAlign val="subscript"/>
        <sz val="14"/>
        <rFont val="Cambria"/>
        <family val="1"/>
      </rPr>
      <t>sE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</si>
  <si>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</si>
  <si>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</si>
  <si>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iG</t>
    </r>
    <phoneticPr fontId="3"/>
  </si>
  <si>
    <r>
      <t>Q</t>
    </r>
    <r>
      <rPr>
        <vertAlign val="subscript"/>
        <sz val="14"/>
        <rFont val="Cambria"/>
        <family val="1"/>
      </rPr>
      <t>iE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</si>
  <si>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</si>
  <si>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</si>
  <si>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</si>
  <si>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</si>
  <si>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</si>
  <si>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 xml:space="preserve">s </t>
    </r>
    <r>
      <rPr>
        <sz val="10"/>
        <rFont val="ＭＳ Ｐゴシック"/>
        <family val="3"/>
        <charset val="128"/>
      </rPr>
      <t>平均値 =</t>
    </r>
    <rPh sb="3" eb="6">
      <t>ヘイキンチ</t>
    </rPh>
    <phoneticPr fontId="3"/>
  </si>
  <si>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ＭＳ Ｐゴシック"/>
        <family val="3"/>
        <charset val="128"/>
      </rPr>
      <t>：最大調理量</t>
    </r>
    <r>
      <rPr>
        <sz val="10"/>
        <rFont val="Century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entury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entury"/>
        <family val="1"/>
      </rPr>
      <t>]</t>
    </r>
    <rPh sb="3" eb="5">
      <t>サイダイ</t>
    </rPh>
    <rPh sb="5" eb="7">
      <t>チョウリ</t>
    </rPh>
    <rPh sb="7" eb="8">
      <t>リョウ</t>
    </rPh>
    <phoneticPr fontId="3"/>
  </si>
  <si>
    <r>
      <rPr>
        <i/>
        <sz val="14"/>
        <rFont val="Cambria"/>
        <family val="1"/>
      </rPr>
      <t>T</t>
    </r>
    <r>
      <rPr>
        <vertAlign val="subscript"/>
        <sz val="14"/>
        <rFont val="Cambria"/>
        <family val="1"/>
      </rPr>
      <t>c</t>
    </r>
    <r>
      <rPr>
        <sz val="14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</si>
  <si>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ＭＳ Ｐゴシック"/>
        <family val="3"/>
        <charset val="128"/>
      </rPr>
      <t>：調理に要した時間 [min/回]</t>
    </r>
    <rPh sb="3" eb="5">
      <t>チョウリ</t>
    </rPh>
    <rPh sb="6" eb="7">
      <t>ヨウ</t>
    </rPh>
    <rPh sb="9" eb="11">
      <t>ジカン</t>
    </rPh>
    <rPh sb="17" eb="18">
      <t>カイ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</si>
  <si>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</si>
  <si>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</si>
  <si>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</si>
  <si>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</si>
  <si>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</si>
  <si>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</si>
  <si>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</si>
  <si>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</si>
  <si>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</si>
  <si>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ＭＳ Ｐ明朝"/>
        <family val="1"/>
        <charset val="128"/>
      </rPr>
      <t>ｆ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</si>
  <si>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</si>
  <si>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cE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</rPr>
      <t xml:space="preserve"> 消費電力量[kWh/回]</t>
    </r>
    <rPh sb="8" eb="10">
      <t>デンリョク</t>
    </rPh>
    <phoneticPr fontId="3"/>
  </si>
  <si>
    <r>
      <t>P</t>
    </r>
    <r>
      <rPr>
        <vertAlign val="subscript"/>
        <sz val="10"/>
        <rFont val="Cambria"/>
        <family val="1"/>
      </rPr>
      <t>cG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</si>
  <si>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r>
      <t>P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＝</t>
    </r>
    <phoneticPr fontId="3"/>
  </si>
  <si>
    <t>型　式</t>
    <rPh sb="0" eb="1">
      <t>カタ</t>
    </rPh>
    <rPh sb="2" eb="3">
      <t>シキ</t>
    </rPh>
    <phoneticPr fontId="3"/>
  </si>
  <si>
    <t>定格エネルギー消費量（ガス）</t>
    <rPh sb="0" eb="2">
      <t>テイカク</t>
    </rPh>
    <rPh sb="7" eb="9">
      <t>ショウヒ</t>
    </rPh>
    <phoneticPr fontId="3"/>
  </si>
  <si>
    <t>試験機器の最大ガス消費量</t>
    <rPh sb="0" eb="2">
      <t>シケン</t>
    </rPh>
    <rPh sb="2" eb="4">
      <t>キキ</t>
    </rPh>
    <rPh sb="5" eb="7">
      <t>サイダイ</t>
    </rPh>
    <rPh sb="9" eb="12">
      <t>ショウヒリョウ</t>
    </rPh>
    <phoneticPr fontId="3"/>
  </si>
  <si>
    <r>
      <t>　　最大ガス消費量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ＭＳ Ｐゴシック"/>
        <family val="3"/>
        <charset val="128"/>
      </rPr>
      <t xml:space="preserve"> [kW] の算出方法は、次の①、②式より選択する。</t>
    </r>
    <rPh sb="2" eb="4">
      <t>サイダイ</t>
    </rPh>
    <rPh sb="6" eb="8">
      <t>ショウヒ</t>
    </rPh>
    <rPh sb="8" eb="9">
      <t>リョウ</t>
    </rPh>
    <rPh sb="20" eb="22">
      <t>サンシュツ</t>
    </rPh>
    <rPh sb="22" eb="24">
      <t>ホウホウ</t>
    </rPh>
    <rPh sb="26" eb="27">
      <t>ツギ</t>
    </rPh>
    <rPh sb="31" eb="32">
      <t>シキ</t>
    </rPh>
    <rPh sb="34" eb="36">
      <t>センタク</t>
    </rPh>
    <phoneticPr fontId="3"/>
  </si>
  <si>
    <t>①：「ガス消費量の算出」に規定する次式にて算出する場合</t>
    <rPh sb="25" eb="27">
      <t>バアイ</t>
    </rPh>
    <phoneticPr fontId="3"/>
  </si>
  <si>
    <r>
      <t>T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</si>
  <si>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t>：実測時間[s]</t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</si>
  <si>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</si>
  <si>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</si>
  <si>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： 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</si>
  <si>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</si>
  <si>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</si>
  <si>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r>
      <t>： 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</si>
  <si>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</si>
  <si>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/>
    </r>
    <phoneticPr fontId="3"/>
  </si>
  <si>
    <t>： 測定時のガスメータ内のガス温度[℃]</t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</si>
  <si>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</si>
  <si>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phoneticPr fontId="3"/>
  </si>
  <si>
    <t>： 測定時の大気圧[kPa]</t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</si>
  <si>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</si>
  <si>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phoneticPr fontId="3"/>
  </si>
  <si>
    <t>： 測定時のガスメータ内のガス圧力[kPa]</t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</si>
  <si>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</si>
  <si>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</si>
  <si>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</si>
  <si>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t>(s)</t>
    <phoneticPr fontId="3"/>
  </si>
  <si>
    <r>
      <t>（ｋJ/m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N)</t>
    </r>
    <phoneticPr fontId="3"/>
  </si>
  <si>
    <t>（℃）</t>
    <phoneticPr fontId="3"/>
  </si>
  <si>
    <t>（kPa）</t>
    <phoneticPr fontId="3"/>
  </si>
  <si>
    <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</t>
    </r>
    <phoneticPr fontId="3"/>
  </si>
  <si>
    <t>： 試験機器の最大ガス消費量[kW]</t>
    <phoneticPr fontId="3"/>
  </si>
  <si>
    <t>②：「JIS S2093 家庭用ガス燃焼機器の試験方法」の「9.ガス消費量試験」に規定されている次式にて算出した値を用いる場合　</t>
    <rPh sb="48" eb="50">
      <t>ジシキ</t>
    </rPh>
    <rPh sb="52" eb="54">
      <t>サンシュツ</t>
    </rPh>
    <rPh sb="56" eb="57">
      <t>アタイ</t>
    </rPh>
    <rPh sb="58" eb="59">
      <t>モチ</t>
    </rPh>
    <rPh sb="61" eb="63">
      <t>バアイ</t>
    </rPh>
    <phoneticPr fontId="3"/>
  </si>
  <si>
    <t xml:space="preserve">  ※業務用ガス厨房機器検査規程（JIA D001）のガス消費量の計算式と同じ式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</si>
  <si>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phoneticPr fontId="3"/>
  </si>
  <si>
    <t>： 試験機器の最大ガス消費量[kW]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</si>
  <si>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</si>
  <si>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Cambria"/>
        <family val="1"/>
      </rPr>
      <t xml:space="preserve"> </t>
    </r>
    <phoneticPr fontId="3"/>
  </si>
  <si>
    <t>： 試験機器の定格エネルギー消費量（ガス）[kW]</t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</si>
  <si>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 xml:space="preserve">p </t>
    </r>
    <r>
      <rPr>
        <sz val="10"/>
        <rFont val="ＭＳ Ｐゴシック"/>
        <family val="3"/>
        <charset val="128"/>
      </rPr>
      <t/>
    </r>
    <phoneticPr fontId="3"/>
  </si>
  <si>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Cambria"/>
        <family val="1"/>
      </rPr>
      <t xml:space="preserve"> =</t>
    </r>
    <phoneticPr fontId="3"/>
  </si>
  <si>
    <t>(kW)</t>
    <phoneticPr fontId="3"/>
  </si>
  <si>
    <t>(kW)</t>
    <phoneticPr fontId="3"/>
  </si>
  <si>
    <t>(%)</t>
    <phoneticPr fontId="3"/>
  </si>
  <si>
    <r>
      <t>　試験機器の最大消費電力と定格消費電力の差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が消費電力の許容差に適合するように、
定格消費電力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rE</t>
    </r>
    <r>
      <rPr>
        <sz val="10"/>
        <rFont val="ＭＳ Ｐゴシック"/>
        <family val="3"/>
        <charset val="128"/>
      </rPr>
      <t>[kW] を定める。</t>
    </r>
    <rPh sb="15" eb="17">
      <t>ショウヒ</t>
    </rPh>
    <rPh sb="17" eb="19">
      <t>デンリョク</t>
    </rPh>
    <rPh sb="28" eb="30">
      <t>ショウヒ</t>
    </rPh>
    <rPh sb="30" eb="32">
      <t>デンリョク</t>
    </rPh>
    <rPh sb="48" eb="50">
      <t>ショウヒ</t>
    </rPh>
    <rPh sb="50" eb="52">
      <t>デンリョク</t>
    </rPh>
    <phoneticPr fontId="3"/>
  </si>
  <si>
    <t>試験機器の最大消費電力</t>
    <rPh sb="0" eb="2">
      <t>シケン</t>
    </rPh>
    <rPh sb="2" eb="4">
      <t>キキ</t>
    </rPh>
    <phoneticPr fontId="3"/>
  </si>
  <si>
    <r>
      <t>p</t>
    </r>
    <r>
      <rPr>
        <vertAlign val="subscript"/>
        <sz val="10"/>
        <rFont val="Cambria"/>
        <family val="1"/>
      </rPr>
      <t>xE</t>
    </r>
    <r>
      <rPr>
        <i/>
        <sz val="10"/>
        <rFont val="Century"/>
        <family val="1"/>
      </rPr>
      <t/>
    </r>
    <phoneticPr fontId="3"/>
  </si>
  <si>
    <t>： 試験機器の最大消費電力[kW]</t>
    <phoneticPr fontId="3"/>
  </si>
  <si>
    <r>
      <t>p</t>
    </r>
    <r>
      <rPr>
        <vertAlign val="subscript"/>
        <sz val="10"/>
        <rFont val="Cambria"/>
        <family val="1"/>
      </rPr>
      <t>rE</t>
    </r>
    <phoneticPr fontId="3"/>
  </si>
  <si>
    <t>： 定格消費電力[kW]</t>
    <phoneticPr fontId="3"/>
  </si>
  <si>
    <r>
      <t>ε</t>
    </r>
    <r>
      <rPr>
        <vertAlign val="subscript"/>
        <sz val="10"/>
        <rFont val="Cambria"/>
        <family val="1"/>
      </rPr>
      <t xml:space="preserve">p </t>
    </r>
    <phoneticPr fontId="3"/>
  </si>
  <si>
    <t>： 試験機器の最大消費電力と定格消費電力の差</t>
  </si>
  <si>
    <t xml:space="preserve">     測定写真</t>
    <rPh sb="5" eb="7">
      <t>ソクテイ</t>
    </rPh>
    <rPh sb="7" eb="9">
      <t>シャシン</t>
    </rPh>
    <phoneticPr fontId="4"/>
  </si>
  <si>
    <t>　 　最大ガス消費量測定グラフ</t>
    <rPh sb="3" eb="5">
      <t>サイダイ</t>
    </rPh>
    <rPh sb="7" eb="10">
      <t>ショウヒリョウ</t>
    </rPh>
    <rPh sb="10" eb="12">
      <t>ソクテイ</t>
    </rPh>
    <phoneticPr fontId="3"/>
  </si>
  <si>
    <t>　 　最大消費電力測定グラフ</t>
    <rPh sb="3" eb="5">
      <t>サイダイ</t>
    </rPh>
    <rPh sb="5" eb="7">
      <t>ショウヒ</t>
    </rPh>
    <rPh sb="7" eb="9">
      <t>デンリョク</t>
    </rPh>
    <rPh sb="9" eb="11">
      <t>ソクテイ</t>
    </rPh>
    <phoneticPr fontId="3"/>
  </si>
  <si>
    <t xml:space="preserve"> 1．定格エネルギー消費量</t>
    <rPh sb="3" eb="5">
      <t>テイカク</t>
    </rPh>
    <rPh sb="10" eb="13">
      <t>ショウヒリョウ</t>
    </rPh>
    <phoneticPr fontId="3"/>
  </si>
  <si>
    <t xml:space="preserve"> 2．熱効率</t>
    <phoneticPr fontId="3"/>
  </si>
  <si>
    <t xml:space="preserve"> 3．立上り性能</t>
    <phoneticPr fontId="3"/>
  </si>
  <si>
    <t xml:space="preserve"> 4．調理能力</t>
    <phoneticPr fontId="3"/>
  </si>
  <si>
    <t xml:space="preserve"> 5．エネルギー消費量</t>
    <rPh sb="8" eb="10">
      <t>ショウヒ</t>
    </rPh>
    <rPh sb="10" eb="11">
      <t>リョウ</t>
    </rPh>
    <phoneticPr fontId="3"/>
  </si>
  <si>
    <t>【ガス】</t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</si>
  <si>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</si>
  <si>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</si>
  <si>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</si>
  <si>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r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</si>
  <si>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G 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</si>
  <si>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>=</t>
    </r>
    <phoneticPr fontId="3"/>
  </si>
  <si>
    <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</t>
    </r>
    <phoneticPr fontId="3"/>
  </si>
  <si>
    <t>【電気】</t>
    <rPh sb="1" eb="3">
      <t>デンキ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</si>
  <si>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</si>
  <si>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t>立上り性能</t>
    <rPh sb="0" eb="2">
      <t>タチアガ</t>
    </rPh>
    <rPh sb="3" eb="5">
      <t>セイノウ</t>
    </rPh>
    <phoneticPr fontId="3"/>
  </si>
  <si>
    <r>
      <t>　　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：待機状態に達した時間[min]</t>
    </r>
    <rPh sb="6" eb="8">
      <t>タイキ</t>
    </rPh>
    <rPh sb="8" eb="10">
      <t>ジョウタイ</t>
    </rPh>
    <rPh sb="11" eb="12">
      <t>タッ</t>
    </rPh>
    <phoneticPr fontId="3"/>
  </si>
  <si>
    <r>
      <t>　　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：庫内中央の初温[℃]</t>
    </r>
    <rPh sb="6" eb="7">
      <t>コ</t>
    </rPh>
    <rPh sb="7" eb="8">
      <t>ナイ</t>
    </rPh>
    <rPh sb="8" eb="10">
      <t>チュウオウ</t>
    </rPh>
    <phoneticPr fontId="3"/>
  </si>
  <si>
    <r>
      <t>　　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：庫内中央の最終温度[℃]</t>
    </r>
    <rPh sb="6" eb="7">
      <t>コ</t>
    </rPh>
    <rPh sb="7" eb="8">
      <t>ナイ</t>
    </rPh>
    <rPh sb="8" eb="10">
      <t>チュウオウ</t>
    </rPh>
    <rPh sb="11" eb="13">
      <t>サイシュウ</t>
    </rPh>
    <rPh sb="13" eb="15">
      <t>オンド</t>
    </rPh>
    <phoneticPr fontId="3"/>
  </si>
  <si>
    <r>
      <t>　　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：立上り性能[min]</t>
    </r>
    <phoneticPr fontId="3"/>
  </si>
  <si>
    <r>
      <t>　　</t>
    </r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</si>
  <si>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　　</t>
    </r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</si>
  <si>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t>　　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</si>
  <si>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測定時の大気圧[kPa]</t>
    </r>
    <phoneticPr fontId="3"/>
  </si>
  <si>
    <r>
      <rPr>
        <i/>
        <sz val="10"/>
        <rFont val="ＭＳ Ｐゴシック"/>
        <family val="3"/>
        <charset val="128"/>
      </rP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測定時のガスメータ内のガス圧力[kPa]</t>
    </r>
    <phoneticPr fontId="3"/>
  </si>
  <si>
    <r>
      <t>　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ＭＳ Ｐゴシック"/>
        <family val="3"/>
        <charset val="128"/>
      </rPr>
      <t>を、次式にて算出する</t>
    </r>
    <r>
      <rPr>
        <i/>
        <sz val="10"/>
        <rFont val="ＭＳ Ｐゴシック"/>
        <family val="3"/>
        <charset val="128"/>
      </rPr>
      <t>。</t>
    </r>
    <rPh sb="3" eb="6">
      <t>ショウヒリョウ</t>
    </rPh>
    <rPh sb="11" eb="13">
      <t>ジシキ</t>
    </rPh>
    <rPh sb="15" eb="17">
      <t>サンシュツ</t>
    </rPh>
    <phoneticPr fontId="3"/>
  </si>
  <si>
    <t>測定写真</t>
  </si>
  <si>
    <t>立上りグラフ</t>
    <rPh sb="0" eb="2">
      <t>タチアガ</t>
    </rPh>
    <phoneticPr fontId="3"/>
  </si>
  <si>
    <t>食材写真</t>
    <rPh sb="0" eb="2">
      <t>ショクザイ</t>
    </rPh>
    <rPh sb="2" eb="4">
      <t>シャシン</t>
    </rPh>
    <phoneticPr fontId="3"/>
  </si>
  <si>
    <t>調理試験写真</t>
    <rPh sb="0" eb="2">
      <t>チョウリ</t>
    </rPh>
    <rPh sb="2" eb="4">
      <t>シケン</t>
    </rPh>
    <rPh sb="4" eb="6">
      <t>シャシン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</si>
  <si>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ガス消費量[kWh/回]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</si>
  <si>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消費電力量[kWh/回]</t>
    </r>
    <rPh sb="8" eb="10">
      <t>デンリョク</t>
    </rPh>
    <rPh sb="10" eb="11">
      <t>リョウ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</si>
  <si>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cG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ガス消費量[kWh/回]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</si>
  <si>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cG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調理時ガス消費量[kWh/回]</t>
    </r>
    <rPh sb="11" eb="14">
      <t>ショウヒリョウ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</si>
  <si>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cE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調理時消費電力量[kWh/回]</t>
    </r>
    <rPh sb="9" eb="11">
      <t>ショウヒ</t>
    </rPh>
    <rPh sb="11" eb="13">
      <t>デンリョク</t>
    </rPh>
    <rPh sb="13" eb="14">
      <t>リョウ</t>
    </rPh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</si>
  <si>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</si>
  <si>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</si>
  <si>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測定時の大気圧[kPa]</t>
    </r>
    <phoneticPr fontId="3"/>
  </si>
  <si>
    <r>
      <rPr>
        <i/>
        <sz val="10"/>
        <rFont val="Cambria"/>
        <family val="1"/>
      </rPr>
      <t>Π</t>
    </r>
    <r>
      <rPr>
        <i/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測定時のガスメータ内のガス圧力[kPa]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</si>
  <si>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</si>
  <si>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: </t>
    </r>
    <r>
      <rPr>
        <sz val="10"/>
        <rFont val="ＭＳ Ｐゴシック"/>
        <family val="3"/>
        <charset val="128"/>
      </rPr>
      <t>ガス</t>
    </r>
    <r>
      <rPr>
        <sz val="10"/>
        <rFont val="ＭＳ Ｐゴシック"/>
        <family val="3"/>
        <charset val="128"/>
      </rPr>
      <t>消費量[kWh]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</si>
  <si>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：待機時ガス消費量[kWh/h]</t>
    </r>
    <rPh sb="5" eb="7">
      <t>タイキ</t>
    </rPh>
    <rPh sb="7" eb="8">
      <t>ジ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</si>
  <si>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sE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消費電力量[kWh/回]</t>
    </r>
    <rPh sb="6" eb="8">
      <t>ショウヒ</t>
    </rPh>
    <rPh sb="8" eb="10">
      <t>デンリョク</t>
    </rPh>
    <rPh sb="10" eb="11">
      <t>リョウ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</si>
  <si>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：消費電力量の測定時間 [min]</t>
    </r>
    <rPh sb="5" eb="7">
      <t>ショウヒ</t>
    </rPh>
    <rPh sb="7" eb="9">
      <t>デンリョク</t>
    </rPh>
    <rPh sb="9" eb="10">
      <t>リョウ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</si>
  <si>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：待機時消費電力量[kWh/h]</t>
    </r>
    <rPh sb="5" eb="7">
      <t>タイキ</t>
    </rPh>
    <rPh sb="7" eb="8">
      <t>ジ</t>
    </rPh>
    <rPh sb="8" eb="10">
      <t>ショウヒ</t>
    </rPh>
    <rPh sb="10" eb="12">
      <t>デンリョク</t>
    </rPh>
    <rPh sb="12" eb="13">
      <t>リョウ</t>
    </rPh>
    <phoneticPr fontId="3"/>
  </si>
  <si>
    <t>③待機時</t>
    <rPh sb="1" eb="3">
      <t>タイキ</t>
    </rPh>
    <rPh sb="3" eb="4">
      <t>ジ</t>
    </rPh>
    <phoneticPr fontId="3"/>
  </si>
  <si>
    <t>　　エネルギー消費量（ガス） [kWh]は、次式にて算出する。</t>
    <rPh sb="22" eb="24">
      <t>ジシキ</t>
    </rPh>
    <rPh sb="26" eb="28">
      <t>サンシュツ</t>
    </rPh>
    <phoneticPr fontId="3"/>
  </si>
  <si>
    <r>
      <t>Q</t>
    </r>
    <r>
      <rPr>
        <vertAlign val="subscript"/>
        <sz val="10"/>
        <rFont val="Cambria"/>
        <family val="1"/>
      </rPr>
      <t xml:space="preserve">cG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  <scheme val="minor"/>
      </rPr>
      <t xml:space="preserve"> 調理時ガス消費量[kWh/回]</t>
    </r>
    <phoneticPr fontId="3"/>
  </si>
  <si>
    <r>
      <t>Q</t>
    </r>
    <r>
      <rPr>
        <vertAlign val="subscript"/>
        <sz val="10"/>
        <rFont val="Cambria"/>
        <family val="1"/>
      </rPr>
      <t>cG</t>
    </r>
    <r>
      <rPr>
        <sz val="11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</si>
  <si>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 </t>
    </r>
    <phoneticPr fontId="3"/>
  </si>
  <si>
    <r>
      <t>n</t>
    </r>
    <r>
      <rPr>
        <vertAlign val="subscript"/>
        <sz val="11"/>
        <rFont val="Cambria"/>
        <family val="1"/>
      </rPr>
      <t>d</t>
    </r>
    <r>
      <rPr>
        <sz val="11"/>
        <rFont val="Cambria"/>
        <family val="1"/>
      </rPr>
      <t xml:space="preserve"> =</t>
    </r>
    <phoneticPr fontId="3"/>
  </si>
  <si>
    <r>
      <t>Q</t>
    </r>
    <r>
      <rPr>
        <vertAlign val="subscript"/>
        <sz val="10"/>
        <rFont val="Cambria"/>
        <family val="1"/>
      </rPr>
      <t>cE</t>
    </r>
    <r>
      <rPr>
        <sz val="11"/>
        <rFont val="Cambria"/>
        <family val="1"/>
      </rPr>
      <t xml:space="preserve"> = 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</si>
  <si>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  </t>
    </r>
    <phoneticPr fontId="3"/>
  </si>
  <si>
    <t>　食パン表面の焼き色写真</t>
  </si>
  <si>
    <t>　　食パン表面の焼き色写真</t>
    <rPh sb="2" eb="3">
      <t>ショク</t>
    </rPh>
    <rPh sb="5" eb="7">
      <t>ヒョウメン</t>
    </rPh>
    <rPh sb="8" eb="9">
      <t>ヤ</t>
    </rPh>
    <rPh sb="10" eb="11">
      <t>イロ</t>
    </rPh>
    <rPh sb="11" eb="13">
      <t>シャシン</t>
    </rPh>
    <phoneticPr fontId="3"/>
  </si>
  <si>
    <t>削除NG</t>
    <rPh sb="0" eb="2">
      <t>サクジョ</t>
    </rPh>
    <phoneticPr fontId="3"/>
  </si>
  <si>
    <r>
      <t>　　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Century"/>
        <family val="1"/>
      </rPr>
      <t xml:space="preserve"> :</t>
    </r>
    <r>
      <rPr>
        <sz val="10"/>
        <rFont val="ＭＳ Ｐゴシック"/>
        <family val="3"/>
        <charset val="128"/>
      </rPr>
      <t>ガス消費量</t>
    </r>
    <rPh sb="9" eb="12">
      <t>ショウヒリョウ</t>
    </rPh>
    <phoneticPr fontId="3"/>
  </si>
  <si>
    <r>
      <t>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ＭＳ Ｐゴシック"/>
        <family val="3"/>
        <charset val="128"/>
      </rPr>
      <t>は、次式から算出する</t>
    </r>
    <rPh sb="2" eb="5">
      <t>ショウヒリョウ</t>
    </rPh>
    <rPh sb="10" eb="12">
      <t>ジシキ</t>
    </rPh>
    <rPh sb="14" eb="16">
      <t>サンシュツ</t>
    </rPh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</si>
  <si>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</si>
  <si>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</si>
  <si>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</si>
  <si>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</si>
  <si>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>=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</si>
  <si>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>=</t>
    </r>
    <phoneticPr fontId="3"/>
  </si>
  <si>
    <r>
      <t>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phoneticPr fontId="3"/>
  </si>
  <si>
    <t>　調理回数を想定した日あたりエネルギー消費量の計算をする。</t>
    <rPh sb="1" eb="3">
      <t>チョウリ</t>
    </rPh>
    <rPh sb="3" eb="5">
      <t>カイスウ</t>
    </rPh>
    <rPh sb="6" eb="8">
      <t>ソウテイ</t>
    </rPh>
    <rPh sb="10" eb="11">
      <t>ヒ</t>
    </rPh>
    <rPh sb="19" eb="21">
      <t>ショウヒ</t>
    </rPh>
    <rPh sb="22" eb="23">
      <t>リキリョウ</t>
    </rPh>
    <rPh sb="23" eb="25">
      <t>ケイサン</t>
    </rPh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</si>
  <si>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</si>
  <si>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</si>
  <si>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r>
      <rPr>
        <i/>
        <sz val="14"/>
        <rFont val="Cambria"/>
        <family val="1"/>
      </rPr>
      <t>I</t>
    </r>
    <r>
      <rPr>
        <vertAlign val="subscript"/>
        <sz val="14"/>
        <rFont val="Cambria"/>
        <family val="1"/>
      </rPr>
      <t>t</t>
    </r>
    <phoneticPr fontId="3"/>
  </si>
  <si>
    <r>
      <t>　　　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</si>
  <si>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</si>
  <si>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r>
      <t>　　　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</si>
  <si>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　　　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</si>
  <si>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phoneticPr fontId="3"/>
  </si>
  <si>
    <r>
      <t>：  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 xml:space="preserve">G </t>
    </r>
    <r>
      <rPr>
        <sz val="10"/>
        <rFont val="ＭＳ Ｐゴシック"/>
        <family val="3"/>
        <charset val="128"/>
      </rPr>
      <t>℃における飽和水蒸気圧[kPa]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</si>
  <si>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cG</t>
    </r>
    <r>
      <rPr>
        <sz val="10"/>
        <rFont val="Century"/>
        <family val="1"/>
      </rPr>
      <t xml:space="preserve"> =</t>
    </r>
    <phoneticPr fontId="3"/>
  </si>
  <si>
    <r>
      <t>　　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</si>
  <si>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t>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</si>
  <si>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</si>
  <si>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④日あたり</t>
    </r>
    <r>
      <rPr>
        <sz val="9"/>
        <rFont val="ＭＳ Ｐゴシック"/>
        <family val="3"/>
        <charset val="128"/>
      </rPr>
      <t>（回数想定）</t>
    </r>
    <rPh sb="1" eb="2">
      <t>ヒ</t>
    </rPh>
    <rPh sb="6" eb="8">
      <t>カイスウ</t>
    </rPh>
    <rPh sb="8" eb="10">
      <t>ソウテイ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</si>
  <si>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測定時のガスメータ内のガス温度[℃]</t>
    </r>
    <phoneticPr fontId="3"/>
  </si>
  <si>
    <r>
      <rPr>
        <i/>
        <sz val="10"/>
        <rFont val="Cambria"/>
        <family val="1"/>
      </rPr>
      <t>J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vertAlign val="subscript"/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使用ガスの総発熱量[kJ/m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N]</t>
    </r>
    <phoneticPr fontId="3"/>
  </si>
  <si>
    <r>
      <rPr>
        <i/>
        <sz val="10"/>
        <rFont val="Cambria"/>
        <family val="1"/>
      </rPr>
      <t>U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実測ガス流量[m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 xml:space="preserve">] </t>
    </r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</si>
  <si>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</si>
  <si>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r>
      <t>　試験機器の最大ガス消費量と定格エネルギー消費量（ガス）の差</t>
    </r>
    <r>
      <rPr>
        <i/>
        <sz val="10"/>
        <rFont val="Cambria"/>
        <family val="1"/>
      </rPr>
      <t>ε</t>
    </r>
    <r>
      <rPr>
        <vertAlign val="subscript"/>
        <sz val="10"/>
        <rFont val="Cambria"/>
        <family val="1"/>
      </rPr>
      <t>p</t>
    </r>
    <r>
      <rPr>
        <sz val="10"/>
        <rFont val="ＭＳ Ｐゴシック"/>
        <family val="3"/>
        <charset val="128"/>
      </rPr>
      <t>[%] がガス消費量の許容差に適合するように、定格エネルギー消費量（ガス）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rG</t>
    </r>
    <r>
      <rPr>
        <sz val="10"/>
        <rFont val="ＭＳ Ｐゴシック"/>
        <family val="3"/>
        <charset val="128"/>
      </rPr>
      <t>[kW] を定める。</t>
    </r>
    <rPh sb="10" eb="13">
      <t>ショウヒリョウ</t>
    </rPh>
    <rPh sb="23" eb="24">
      <t>リョウ</t>
    </rPh>
    <rPh sb="41" eb="42">
      <t>リョウ</t>
    </rPh>
    <rPh sb="62" eb="64">
      <t>ショウヒ</t>
    </rPh>
    <rPh sb="64" eb="65">
      <t>リョウ</t>
    </rPh>
    <phoneticPr fontId="3"/>
  </si>
  <si>
    <r>
      <t>庫内に何も入っていない状態の試験機器を室温になじませた後、最大入力で加熱を始め、ガス消費量が一定になった時の値を試験機器の最大ガス消費量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xG </t>
    </r>
    <r>
      <rPr>
        <sz val="10"/>
        <rFont val="ＭＳ Ｐゴシック"/>
        <family val="3"/>
        <charset val="128"/>
      </rPr>
      <t>[kW] とする</t>
    </r>
    <phoneticPr fontId="3"/>
  </si>
  <si>
    <t>ガス消費量の許容差</t>
    <rPh sb="2" eb="4">
      <t>ショウヒ</t>
    </rPh>
    <rPh sb="4" eb="5">
      <t>リョウ</t>
    </rPh>
    <rPh sb="6" eb="8">
      <t>キョヨウ</t>
    </rPh>
    <rPh sb="8" eb="9">
      <t>サ</t>
    </rPh>
    <phoneticPr fontId="3"/>
  </si>
  <si>
    <r>
      <t xml:space="preserve">　庫内に何も入っていない状態の試験機器を室温になじませた後、最大入力で加熱を始め、消費電力が一定になった時の値を試験機器の最大消費電力 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xE </t>
    </r>
    <r>
      <rPr>
        <sz val="10"/>
        <rFont val="ＭＳ Ｐゴシック"/>
        <family val="3"/>
        <charset val="128"/>
        <scheme val="major"/>
      </rPr>
      <t>[kW] とする。ただし、回路の切換えまたは発熱体の特性により、消費電力が段階的またはゆるやかに変化する場合には、その最大値とする。</t>
    </r>
    <phoneticPr fontId="3"/>
  </si>
  <si>
    <r>
      <rPr>
        <i/>
        <sz val="10"/>
        <rFont val="ＭＳ Ｐゴシック"/>
        <family val="3"/>
        <charset val="128"/>
      </rPr>
      <t>　　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cE</t>
    </r>
    <r>
      <rPr>
        <vertAlign val="subscript"/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: 消費電力量[kWh/回]</t>
    </r>
    <rPh sb="8" eb="10">
      <t>ショウヒ</t>
    </rPh>
    <rPh sb="10" eb="12">
      <t>デンリョク</t>
    </rPh>
    <rPh sb="12" eb="13">
      <t>リョウ</t>
    </rPh>
    <phoneticPr fontId="3"/>
  </si>
  <si>
    <t>(min）</t>
    <phoneticPr fontId="3"/>
  </si>
  <si>
    <t>業務用厨房熱機器等性能測定結果　【ガス機器】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phoneticPr fontId="3"/>
  </si>
  <si>
    <t>業務用厨房熱機器等性能測定結果　【ガス機器】</t>
    <phoneticPr fontId="3"/>
  </si>
  <si>
    <t>業務用厨房熱機器等性能測定結果　【ガス機器】</t>
    <phoneticPr fontId="3"/>
  </si>
  <si>
    <t>コンベクションオーブン　（　７．均一性　）</t>
    <phoneticPr fontId="3"/>
  </si>
  <si>
    <r>
      <t>n</t>
    </r>
    <r>
      <rPr>
        <vertAlign val="subscript"/>
        <sz val="10"/>
        <rFont val="Cambria"/>
        <family val="1"/>
      </rPr>
      <t>d</t>
    </r>
    <r>
      <rPr>
        <sz val="10"/>
        <rFont val="Cambria"/>
        <family val="1"/>
      </rPr>
      <t xml:space="preserve"> : </t>
    </r>
    <r>
      <rPr>
        <sz val="10"/>
        <rFont val="ＭＳ Ｐゴシック"/>
        <family val="3"/>
        <charset val="128"/>
        <scheme val="minor"/>
      </rPr>
      <t>調理回数[回/日]　 　 標準値は1回/日</t>
    </r>
    <phoneticPr fontId="3"/>
  </si>
  <si>
    <r>
      <t>n</t>
    </r>
    <r>
      <rPr>
        <vertAlign val="subscript"/>
        <sz val="10"/>
        <rFont val="Cambria"/>
        <family val="1"/>
      </rPr>
      <t xml:space="preserve">d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調理回数[回/日]　 　 標準値は1回/日</t>
    </r>
    <phoneticPr fontId="3"/>
  </si>
  <si>
    <r>
      <rPr>
        <i/>
        <sz val="10"/>
        <rFont val="Cambria"/>
        <family val="1"/>
      </rPr>
      <t>n</t>
    </r>
    <r>
      <rPr>
        <vertAlign val="subscript"/>
        <sz val="10"/>
        <rFont val="Cambria"/>
        <family val="1"/>
      </rPr>
      <t xml:space="preserve">s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立上り回数[回/日]　</t>
    </r>
    <r>
      <rPr>
        <sz val="8"/>
        <rFont val="ＭＳ Ｐゴシック"/>
        <family val="3"/>
        <charset val="128"/>
      </rPr>
      <t xml:space="preserve"> 　</t>
    </r>
    <r>
      <rPr>
        <sz val="10"/>
        <rFont val="ＭＳ Ｐゴシック"/>
        <family val="3"/>
        <charset val="128"/>
      </rPr>
      <t>標準値は1回/日</t>
    </r>
    <rPh sb="5" eb="6">
      <t>タ</t>
    </rPh>
    <rPh sb="6" eb="7">
      <t>アガ</t>
    </rPh>
    <rPh sb="8" eb="10">
      <t>カイスウ</t>
    </rPh>
    <rPh sb="13" eb="14">
      <t>ヒ</t>
    </rPh>
    <rPh sb="18" eb="21">
      <t>ヒョウジュンチ</t>
    </rPh>
    <rPh sb="23" eb="24">
      <t>カイ</t>
    </rPh>
    <rPh sb="25" eb="26">
      <t>ニチ</t>
    </rPh>
    <phoneticPr fontId="3"/>
  </si>
  <si>
    <t>[流量計の選択]</t>
    <rPh sb="1" eb="4">
      <t>リュウリョウケイ</t>
    </rPh>
    <rPh sb="5" eb="7">
      <t>センタク</t>
    </rPh>
    <phoneticPr fontId="3"/>
  </si>
  <si>
    <r>
      <t>乾式ガス流量計を用いて測定する場合は</t>
    </r>
    <r>
      <rPr>
        <sz val="10"/>
        <rFont val="Cambria"/>
        <family val="1"/>
      </rPr>
      <t xml:space="preserve"> 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 xml:space="preserve"> = 0とする。</t>
    </r>
    <phoneticPr fontId="3"/>
  </si>
  <si>
    <r>
      <t>湿式ガス流量計を用いて測定する場合は、</t>
    </r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を以下の式から算出する。</t>
    </r>
    <phoneticPr fontId="3"/>
  </si>
  <si>
    <t>⇒</t>
    <phoneticPr fontId="3"/>
  </si>
  <si>
    <r>
      <t>ガスおよび電気などの複数のエネルギー源を消費する試験機器のエネルギー消費量</t>
    </r>
    <r>
      <rPr>
        <i/>
        <sz val="10"/>
        <rFont val="Cambria"/>
        <family val="1"/>
      </rPr>
      <t>Q</t>
    </r>
    <r>
      <rPr>
        <sz val="10"/>
        <rFont val="ＭＳ Ｐゴシック"/>
        <family val="3"/>
        <charset val="128"/>
      </rPr>
      <t>はそれぞれ個別に算出する。</t>
    </r>
    <rPh sb="5" eb="7">
      <t>デンキ</t>
    </rPh>
    <rPh sb="10" eb="12">
      <t>フクスウ</t>
    </rPh>
    <rPh sb="18" eb="19">
      <t>ゲン</t>
    </rPh>
    <rPh sb="20" eb="22">
      <t>ショウヒ</t>
    </rPh>
    <rPh sb="24" eb="26">
      <t>シケン</t>
    </rPh>
    <rPh sb="26" eb="28">
      <t>キキ</t>
    </rPh>
    <rPh sb="34" eb="36">
      <t>ショウヒ</t>
    </rPh>
    <rPh sb="36" eb="37">
      <t>リョウ</t>
    </rPh>
    <rPh sb="43" eb="45">
      <t>コベツ</t>
    </rPh>
    <rPh sb="46" eb="48">
      <t>サンシュツ</t>
    </rPh>
    <phoneticPr fontId="3"/>
  </si>
  <si>
    <t>： 試験機器の最大ガス消費量と定格エネルギー消費量（ガス）の差</t>
    <phoneticPr fontId="3"/>
  </si>
  <si>
    <t xml:space="preserve"> 6．給水量または給湯量</t>
    <rPh sb="3" eb="6">
      <t>キュウスイリョウ</t>
    </rPh>
    <rPh sb="9" eb="11">
      <t>キュウトウ</t>
    </rPh>
    <rPh sb="11" eb="12">
      <t>リョウ</t>
    </rPh>
    <phoneticPr fontId="3"/>
  </si>
  <si>
    <t xml:space="preserve"> 7．均一性</t>
    <phoneticPr fontId="3"/>
  </si>
  <si>
    <t>（許容差 10%）</t>
    <rPh sb="1" eb="4">
      <t>キョヨウサ</t>
    </rPh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</si>
  <si>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r>
      <rPr>
        <sz val="10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</si>
  <si>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</si>
  <si>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xE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</si>
  <si>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V</t>
    </r>
    <r>
      <rPr>
        <vertAlign val="subscript"/>
        <sz val="14"/>
        <rFont val="Cambria"/>
        <family val="1"/>
      </rPr>
      <t>m</t>
    </r>
    <r>
      <rPr>
        <sz val="14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</si>
  <si>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 xml:space="preserve">sE </t>
    </r>
    <r>
      <rPr>
        <sz val="11"/>
        <rFont val="ＭＳ Ｐゴシック"/>
        <family val="3"/>
        <charset val="128"/>
      </rPr>
      <t>平均値</t>
    </r>
    <r>
      <rPr>
        <vertAlign val="subscript"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</si>
  <si>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r>
      <rPr>
        <vertAlign val="subscript"/>
        <sz val="11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>＝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</si>
  <si>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cE</t>
    </r>
    <r>
      <rPr>
        <sz val="11"/>
        <rFont val="Cambria"/>
        <family val="1"/>
      </rPr>
      <t xml:space="preserve"> = 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</si>
  <si>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 xml:space="preserve">iG </t>
    </r>
    <r>
      <rPr>
        <sz val="11"/>
        <rFont val="ＭＳ Ｐゴシック"/>
        <family val="3"/>
        <charset val="128"/>
      </rPr>
      <t>平均値 =</t>
    </r>
    <r>
      <rPr>
        <sz val="11"/>
        <rFont val="Century"/>
        <family val="1"/>
      </rPr>
      <t xml:space="preserve">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</si>
  <si>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iE</t>
    </r>
    <r>
      <rPr>
        <vertAlign val="subscript"/>
        <sz val="11"/>
        <rFont val="Cambria"/>
        <family val="1"/>
      </rPr>
      <t xml:space="preserve"> </t>
    </r>
    <r>
      <rPr>
        <sz val="11"/>
        <rFont val="ＭＳ Ｐゴシック"/>
        <family val="3"/>
        <charset val="128"/>
      </rPr>
      <t>平均値 =</t>
    </r>
    <r>
      <rPr>
        <sz val="11"/>
        <rFont val="Century"/>
        <family val="1"/>
      </rPr>
      <t xml:space="preserve">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</si>
  <si>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dNG</t>
    </r>
    <r>
      <rPr>
        <sz val="11"/>
        <rFont val="Cambria"/>
        <family val="1"/>
      </rPr>
      <t xml:space="preserve"> = 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</si>
  <si>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dNE</t>
    </r>
    <r>
      <rPr>
        <sz val="14"/>
        <rFont val="Cambria"/>
        <family val="1"/>
      </rPr>
      <t xml:space="preserve"> </t>
    </r>
    <r>
      <rPr>
        <sz val="11"/>
        <rFont val="Cambria"/>
        <family val="1"/>
      </rPr>
      <t xml:space="preserve">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</si>
  <si>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</si>
  <si>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：調理時消費電力量[kWh/回]</t>
    </r>
    <rPh sb="10" eb="12">
      <t>デンリョク</t>
    </rPh>
    <rPh sb="18" eb="19">
      <t>カイ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</si>
  <si>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</si>
  <si>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 xml:space="preserve">sG </t>
    </r>
    <r>
      <rPr>
        <sz val="11"/>
        <rFont val="ＭＳ Ｐゴシック"/>
        <family val="3"/>
        <charset val="128"/>
      </rPr>
      <t>平均値</t>
    </r>
    <r>
      <rPr>
        <vertAlign val="subscript"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= 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</si>
  <si>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</si>
  <si>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</si>
  <si>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iE</t>
    </r>
    <r>
      <rPr>
        <sz val="10"/>
        <rFont val="Cambria"/>
        <family val="1"/>
      </rPr>
      <t xml:space="preserve"> =  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</si>
  <si>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測定時のガスメータ内のガス圧力[kPa]</t>
    </r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</si>
  <si>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r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測定時の大気圧[kPa]</t>
    </r>
    <phoneticPr fontId="3"/>
  </si>
  <si>
    <t>調理能力</t>
    <rPh sb="0" eb="2">
      <t>チョウリ</t>
    </rPh>
    <rPh sb="2" eb="4">
      <t>ノウリョク</t>
    </rPh>
    <phoneticPr fontId="3"/>
  </si>
  <si>
    <r>
      <t>（kJ/m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phoneticPr fontId="3"/>
  </si>
  <si>
    <t>（kWh）</t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</si>
  <si>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sG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ガス消費量[kWh/回]</t>
    </r>
    <rPh sb="8" eb="11">
      <t>ショウヒリョウ</t>
    </rPh>
    <rPh sb="16" eb="17">
      <t>カイ</t>
    </rPh>
    <phoneticPr fontId="3"/>
  </si>
  <si>
    <r>
      <rPr>
        <i/>
        <sz val="10"/>
        <rFont val="Cambria"/>
        <family val="1"/>
      </rPr>
      <t>Π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温度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G</t>
    </r>
    <r>
      <rPr>
        <sz val="10"/>
        <rFont val="ＭＳ Ｐゴシック"/>
        <family val="3"/>
        <charset val="128"/>
      </rPr>
      <t xml:space="preserve"> ℃における飽和水蒸気圧[kPa]</t>
    </r>
    <phoneticPr fontId="3"/>
  </si>
  <si>
    <r>
      <rPr>
        <sz val="10"/>
        <rFont val="ＭＳ Ｐゴシック"/>
        <family val="3"/>
        <charset val="128"/>
      </rPr>
      <t>　調理品目をハンバーグとし、</t>
    </r>
    <r>
      <rPr>
        <sz val="10"/>
        <rFont val="Cambria"/>
        <family val="1"/>
      </rPr>
      <t>60g/</t>
    </r>
    <r>
      <rPr>
        <sz val="10"/>
        <rFont val="ＭＳ Ｐゴシック"/>
        <family val="3"/>
        <charset val="128"/>
      </rPr>
      <t>個の冷蔵ハンバーグを食材とする。予熱運転設定で十分に予熱し、最大調理量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Cambria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ambria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>]</t>
    </r>
    <r>
      <rPr>
        <sz val="10"/>
        <rFont val="ＭＳ Ｐゴシック"/>
        <family val="3"/>
        <charset val="128"/>
      </rPr>
      <t>の食材の投入を始める。調理終了は、すべての芯温データが</t>
    </r>
    <r>
      <rPr>
        <sz val="10"/>
        <rFont val="Cambria"/>
        <family val="1"/>
      </rPr>
      <t xml:space="preserve">80 </t>
    </r>
    <r>
      <rPr>
        <sz val="10"/>
        <rFont val="ＭＳ Ｐゴシック"/>
        <family val="3"/>
        <charset val="128"/>
      </rPr>
      <t>℃以上に達した時とする。調理終了後、予熱温度の設定に復帰するまで、運転を継続する。
　最大調理量</t>
    </r>
    <r>
      <rPr>
        <i/>
        <sz val="10"/>
        <rFont val="Cambria"/>
        <family val="1"/>
      </rPr>
      <t>V</t>
    </r>
    <r>
      <rPr>
        <vertAlign val="subscript"/>
        <sz val="10"/>
        <rFont val="Cambria"/>
        <family val="1"/>
      </rPr>
      <t>m</t>
    </r>
    <r>
      <rPr>
        <sz val="10"/>
        <rFont val="Cambria"/>
        <family val="1"/>
      </rPr>
      <t>[</t>
    </r>
    <r>
      <rPr>
        <sz val="10"/>
        <rFont val="ＭＳ Ｐゴシック"/>
        <family val="3"/>
        <charset val="128"/>
      </rPr>
      <t>個</t>
    </r>
    <r>
      <rPr>
        <sz val="10"/>
        <rFont val="Cambria"/>
        <family val="1"/>
      </rPr>
      <t>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は、製造者の推奨値とする。ただし、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段あたりの個数は、食材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個あたり</t>
    </r>
    <r>
      <rPr>
        <sz val="10"/>
        <rFont val="Cambria"/>
        <family val="1"/>
      </rPr>
      <t xml:space="preserve">80mm×65mm </t>
    </r>
    <r>
      <rPr>
        <sz val="10"/>
        <rFont val="ＭＳ Ｐゴシック"/>
        <family val="3"/>
        <charset val="128"/>
      </rPr>
      <t>の専有面積を確保するように定める。予熱運転設定および調理運転設定は、製造者の推奨値とする。芯温データは、庫内の上段、中央および下段のそれぞれ</t>
    </r>
    <r>
      <rPr>
        <sz val="10"/>
        <rFont val="Cambria"/>
        <family val="1"/>
      </rPr>
      <t>1</t>
    </r>
    <r>
      <rPr>
        <sz val="10"/>
        <rFont val="ＭＳ Ｐゴシック"/>
        <family val="3"/>
        <charset val="128"/>
      </rPr>
      <t>点以上で測定する。
　調理に要した時間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>[min/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 xml:space="preserve">] </t>
    </r>
    <r>
      <rPr>
        <sz val="10"/>
        <rFont val="ＭＳ Ｐゴシック"/>
        <family val="3"/>
        <charset val="128"/>
      </rPr>
      <t>は、調理運転を始めてから調理終了後、予熱温度の設定に復帰するまでの時間とする。調理に要した時間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>[min/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>]</t>
    </r>
    <r>
      <rPr>
        <sz val="10"/>
        <rFont val="ＭＳ Ｐゴシック"/>
        <family val="3"/>
        <charset val="128"/>
      </rPr>
      <t>の間のエネルギー消費量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Cambria"/>
        <family val="1"/>
      </rPr>
      <t>[kWh/</t>
    </r>
    <r>
      <rPr>
        <sz val="10"/>
        <rFont val="ＭＳ Ｐゴシック"/>
        <family val="3"/>
        <charset val="128"/>
      </rPr>
      <t>回</t>
    </r>
    <r>
      <rPr>
        <sz val="10"/>
        <rFont val="Cambria"/>
        <family val="1"/>
      </rPr>
      <t>]</t>
    </r>
    <r>
      <rPr>
        <sz val="10"/>
        <rFont val="ＭＳ Ｐゴシック"/>
        <family val="3"/>
        <charset val="128"/>
      </rPr>
      <t>を測定する。なお、電気およびガスなど複数のエネルギー源を消費する試験機器のエネルギー消費量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c</t>
    </r>
    <r>
      <rPr>
        <sz val="10"/>
        <rFont val="ＭＳ Ｐゴシック"/>
        <family val="3"/>
        <charset val="128"/>
      </rPr>
      <t>は、すべてのエネルギー源を同時に測定し、それぞれ個別に算出する。</t>
    </r>
    <rPh sb="297" eb="298">
      <t>ハジ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</si>
  <si>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：立上り時ガス消費量[kWh/回]</t>
    </r>
    <rPh sb="5" eb="6">
      <t>タ</t>
    </rPh>
    <rPh sb="6" eb="7">
      <t>アガ</t>
    </rPh>
    <rPh sb="8" eb="9">
      <t>ジ</t>
    </rPh>
    <rPh sb="19" eb="20">
      <t>カイ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</si>
  <si>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：立上り時消費電力量[kWh/回]</t>
    </r>
    <rPh sb="5" eb="6">
      <t>タ</t>
    </rPh>
    <rPh sb="6" eb="7">
      <t>アガ</t>
    </rPh>
    <rPh sb="8" eb="9">
      <t>ジ</t>
    </rPh>
    <rPh sb="11" eb="13">
      <t>デンリョク</t>
    </rPh>
    <rPh sb="13" eb="14">
      <t>リョウ</t>
    </rPh>
    <rPh sb="19" eb="20">
      <t>カイ</t>
    </rPh>
    <phoneticPr fontId="3"/>
  </si>
  <si>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 xml:space="preserve">iE </t>
    </r>
    <r>
      <rPr>
        <sz val="10"/>
        <rFont val="Cambria"/>
        <family val="1"/>
      </rPr>
      <t xml:space="preserve">: </t>
    </r>
    <r>
      <rPr>
        <sz val="10"/>
        <rFont val="ＭＳ Ｐゴシック"/>
        <family val="3"/>
        <charset val="128"/>
      </rPr>
      <t>消費電力量[kWh]</t>
    </r>
    <rPh sb="6" eb="8">
      <t>ショウヒ</t>
    </rPh>
    <rPh sb="8" eb="10">
      <t>デンリョク</t>
    </rPh>
    <rPh sb="10" eb="11">
      <t>リョウ</t>
    </rPh>
    <phoneticPr fontId="3"/>
  </si>
  <si>
    <t>④日あたりエネルギー消費量を試算する方法</t>
    <rPh sb="1" eb="2">
      <t>ヒ</t>
    </rPh>
    <rPh sb="10" eb="13">
      <t>ショウヒリョウ</t>
    </rPh>
    <rPh sb="14" eb="16">
      <t>シサン</t>
    </rPh>
    <rPh sb="18" eb="20">
      <t>ホウホウ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</si>
  <si>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dNG</t>
    </r>
    <r>
      <rPr>
        <sz val="10"/>
        <rFont val="Cambria"/>
        <family val="1"/>
      </rPr>
      <t xml:space="preserve"> : </t>
    </r>
    <r>
      <rPr>
        <sz val="10"/>
        <rFont val="ＭＳ Ｐゴシック"/>
        <family val="3"/>
        <charset val="128"/>
        <scheme val="minor"/>
      </rPr>
      <t>日あたりガス消費量（回数想定）[kWh/日]</t>
    </r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</si>
  <si>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 xml:space="preserve">dNE </t>
    </r>
    <r>
      <rPr>
        <sz val="10"/>
        <rFont val="Cambria"/>
        <family val="1"/>
      </rPr>
      <t>:</t>
    </r>
    <r>
      <rPr>
        <sz val="10"/>
        <rFont val="ＭＳ Ｐゴシック"/>
        <family val="3"/>
        <charset val="128"/>
        <scheme val="minor"/>
      </rPr>
      <t xml:space="preserve"> </t>
    </r>
    <r>
      <rPr>
        <sz val="10"/>
        <rFont val="ＭＳ Ｐゴシック"/>
        <family val="3"/>
        <charset val="128"/>
      </rPr>
      <t>日あたり消費電力量（回数想定）[kWh/日]</t>
    </r>
    <rPh sb="13" eb="15">
      <t>デンリョク</t>
    </rPh>
    <phoneticPr fontId="3"/>
  </si>
  <si>
    <r>
      <rPr>
        <i/>
        <sz val="10"/>
        <rFont val="Cambria"/>
        <family val="1"/>
      </rPr>
      <t>Q</t>
    </r>
    <r>
      <rPr>
        <vertAlign val="subscript"/>
        <sz val="10"/>
        <rFont val="Cambria"/>
        <family val="1"/>
      </rPr>
      <t>sE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：立上り時消費電力量[kWh/回]</t>
    </r>
    <rPh sb="5" eb="6">
      <t>タ</t>
    </rPh>
    <rPh sb="6" eb="7">
      <t>アガ</t>
    </rPh>
    <rPh sb="8" eb="9">
      <t>ジ</t>
    </rPh>
    <rPh sb="9" eb="11">
      <t>ショウヒ</t>
    </rPh>
    <rPh sb="11" eb="13">
      <t>デンリョク</t>
    </rPh>
    <rPh sb="13" eb="14">
      <t>リョウ</t>
    </rPh>
    <rPh sb="19" eb="20">
      <t>カイ</t>
    </rPh>
    <phoneticPr fontId="3"/>
  </si>
  <si>
    <r>
      <t>食パンのトースト耳を取り除いた6枚切りの食パン（1 段あたりに8枚入らない場合には、1切れの大きさを小さくし、8枚入るようにする）をトレーの上に8枚以上敷き並べる。温度設定を250 ℃および風量設定を標準値にし十分に予熱する。食パンを敷き並べたトレーを全段に投入後、適切な焼き色（焼き色の平均値が性能測定マニュアルの巻末資料2の食パン表面の焼き色評価基準の5 段階に近いことが望ましい）が付くまで同じ設定で加熱する。性能測定マニュアルの巻末資料2の食パン表面の焼き色評価基準（10 段階の色見本）を用い、3人の判定員がそれぞれの食パン表面の焼き色を0.5 段階刻みで評価し、食パン表面の焼き色の標準偏差値を判定員ごとに計算する。食材表面の焼き色の均一性指数</t>
    </r>
    <r>
      <rPr>
        <i/>
        <sz val="9"/>
        <rFont val="Century"/>
        <family val="1"/>
      </rPr>
      <t>I</t>
    </r>
    <r>
      <rPr>
        <vertAlign val="subscript"/>
        <sz val="9"/>
        <rFont val="Century"/>
        <family val="1"/>
      </rPr>
      <t xml:space="preserve">t </t>
    </r>
    <r>
      <rPr>
        <sz val="9"/>
        <rFont val="ＭＳ Ｐゴシック"/>
        <family val="3"/>
        <charset val="128"/>
      </rPr>
      <t>は、3人の標準偏差値の平均値とする。なお、すべての食パン表面の焼き色を写真記録する。</t>
    </r>
    <rPh sb="100" eb="102">
      <t>ヒョウジュン</t>
    </rPh>
    <rPh sb="150" eb="152">
      <t>ソクテイ</t>
    </rPh>
    <rPh sb="208" eb="210">
      <t>セイノウ</t>
    </rPh>
    <rPh sb="210" eb="212">
      <t>ソクテイ</t>
    </rPh>
    <rPh sb="218" eb="220">
      <t>カンマツ</t>
    </rPh>
    <phoneticPr fontId="3"/>
  </si>
  <si>
    <r>
      <t>　庫内に何も入っていない状態の試験機器を室温になじませた後、庫内中央の初温</t>
    </r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entury"/>
        <family val="1"/>
      </rPr>
      <t>[</t>
    </r>
    <r>
      <rPr>
        <sz val="10"/>
        <rFont val="ＭＳ Ｐゴシック"/>
        <family val="3"/>
        <charset val="128"/>
      </rPr>
      <t>℃</t>
    </r>
    <r>
      <rPr>
        <sz val="10"/>
        <rFont val="Century"/>
        <family val="1"/>
      </rPr>
      <t>]</t>
    </r>
    <r>
      <rPr>
        <sz val="10"/>
        <rFont val="ＭＳ Ｐゴシック"/>
        <family val="3"/>
        <charset val="128"/>
      </rPr>
      <t>を測定する。温度設定を最高値および風量設定を標準値にして加熱を始め、庫内中央の温度が</t>
    </r>
    <r>
      <rPr>
        <sz val="10"/>
        <rFont val="Century"/>
        <family val="1"/>
      </rPr>
      <t xml:space="preserve">250 </t>
    </r>
    <r>
      <rPr>
        <sz val="10"/>
        <rFont val="ＭＳ Ｐゴシック"/>
        <family val="3"/>
        <charset val="128"/>
      </rPr>
      <t>℃に達する時間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[min] およびエネルギー消費量</t>
    </r>
    <r>
      <rPr>
        <i/>
        <sz val="10"/>
        <rFont val="Cambria"/>
        <family val="1"/>
      </rPr>
      <t>P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[kWh/回] を測定する。　立上り性能</t>
    </r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s</t>
    </r>
    <r>
      <rPr>
        <sz val="10"/>
        <rFont val="ＭＳ Ｐゴシック"/>
        <family val="3"/>
        <charset val="128"/>
      </rPr>
      <t xml:space="preserve"> [min] は、次式で計算される。</t>
    </r>
    <rPh sb="112" eb="115">
      <t>ショウヒリョウ</t>
    </rPh>
    <phoneticPr fontId="3"/>
  </si>
  <si>
    <t>【ガス】</t>
  </si>
  <si>
    <t>【電気】</t>
  </si>
  <si>
    <t>【電気】</t>
    <rPh sb="1" eb="3">
      <t>デンキ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</si>
  <si>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：庫内中央の初温[℃]</t>
    </r>
    <rPh sb="4" eb="5">
      <t>コ</t>
    </rPh>
    <rPh sb="5" eb="6">
      <t>ナイ</t>
    </rPh>
    <rPh sb="6" eb="8">
      <t>チュウオウ</t>
    </rPh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</si>
  <si>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：庫内中央の最終温度[℃]</t>
    </r>
    <rPh sb="4" eb="5">
      <t>コ</t>
    </rPh>
    <rPh sb="5" eb="6">
      <t>ナイ</t>
    </rPh>
    <rPh sb="6" eb="8">
      <t>チュウオウ</t>
    </rPh>
    <rPh sb="9" eb="11">
      <t>サイシュウ</t>
    </rPh>
    <rPh sb="11" eb="13">
      <t>オンド</t>
    </rPh>
    <phoneticPr fontId="3"/>
  </si>
  <si>
    <r>
      <rPr>
        <i/>
        <sz val="10"/>
        <rFont val="Cambria"/>
        <family val="1"/>
      </rPr>
      <t>T</t>
    </r>
    <r>
      <rPr>
        <vertAlign val="subscript"/>
        <sz val="10"/>
        <rFont val="Cambria"/>
        <family val="1"/>
      </rPr>
      <t>iG</t>
    </r>
    <r>
      <rPr>
        <sz val="10"/>
        <rFont val="Cambria"/>
        <family val="1"/>
      </rPr>
      <t xml:space="preserve"> </t>
    </r>
    <r>
      <rPr>
        <sz val="10"/>
        <rFont val="ＭＳ Ｐゴシック"/>
        <family val="3"/>
        <charset val="128"/>
      </rPr>
      <t>：ガス消費量の測定時間 [min]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</si>
  <si>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</si>
  <si>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</si>
  <si>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s</t>
    </r>
    <r>
      <rPr>
        <sz val="10"/>
        <rFont val="Cambria"/>
        <family val="1"/>
      </rPr>
      <t xml:space="preserve"> =</t>
    </r>
    <phoneticPr fontId="3"/>
  </si>
  <si>
    <r>
      <rPr>
        <i/>
        <sz val="10"/>
        <rFont val="Cambria"/>
        <family val="1"/>
      </rPr>
      <t>θ</t>
    </r>
    <r>
      <rPr>
        <vertAlign val="subscript"/>
        <sz val="10"/>
        <rFont val="Cambria"/>
        <family val="1"/>
      </rPr>
      <t>f</t>
    </r>
    <r>
      <rPr>
        <sz val="10"/>
        <rFont val="Cambria"/>
        <family val="1"/>
      </rPr>
      <t xml:space="preserve"> =</t>
    </r>
    <phoneticPr fontId="3"/>
  </si>
  <si>
    <t>【削除NG】</t>
    <rPh sb="1" eb="3">
      <t>サクジョ</t>
    </rPh>
    <phoneticPr fontId="3"/>
  </si>
  <si>
    <t>選択してください</t>
  </si>
  <si>
    <t>（選択）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</si>
</sst>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0_ "/>
    <numFmt numFmtId="177" formatCode="0.000_);[Red]\(0.000\)"/>
    <numFmt numFmtId="178" formatCode="0.000_ "/>
    <numFmt numFmtId="179" formatCode="0.0_ "/>
    <numFmt numFmtId="180" formatCode="0_ "/>
    <numFmt numFmtId="181" formatCode="0_);[Red]\(0\)"/>
    <numFmt numFmtId="182" formatCode="0.0_);[Red]\(0.0\)"/>
    <numFmt numFmtId="183" formatCode="0.00_);[Red]\(0.00\)"/>
    <numFmt numFmtId="184" formatCode="0.0%"/>
    <numFmt numFmtId="185" formatCode="yyyy/m/d;@"/>
    <numFmt numFmtId="186" formatCode="yyyy&quot;年&quot;m&quot;月&quot;d&quot;日&quot;;@"/>
    <numFmt numFmtId="187" formatCode="General&quot;食&quot;"/>
    <numFmt numFmtId="188" formatCode="&quot;＝&quot;\+#&quot;％、&quot;;\-#&quot;％、&quot;;0"/>
    <numFmt numFmtId="189" formatCode="\+#&quot;％&quot;;\-#&quot;％&quot;;0"/>
    <numFmt numFmtId="190" formatCode="\+#.0;\-#.0;0"/>
    <numFmt numFmtId="191" formatCode="\+0.0;\-0.0;0"/>
    <numFmt numFmtId="192" formatCode="#,##0.0;[Red]\-#,##0.0"/>
    <numFmt numFmtId="193" formatCode="0.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Century"/>
      <family val="1"/>
    </font>
    <font>
      <i/>
      <sz val="10"/>
      <name val="Century"/>
      <family val="1"/>
    </font>
    <font>
      <i/>
      <sz val="10"/>
      <name val="ＭＳ Ｐゴシック"/>
      <family val="3"/>
      <charset val="128"/>
    </font>
    <font>
      <sz val="10"/>
      <name val="Century"/>
      <family val="1"/>
    </font>
    <font>
      <vertAlign val="subscript"/>
      <sz val="10"/>
      <name val="ＭＳ Ｐ明朝"/>
      <family val="1"/>
      <charset val="128"/>
    </font>
    <font>
      <vertAlign val="subscript"/>
      <sz val="10"/>
      <name val="ＭＳ Ｐゴシック"/>
      <family val="3"/>
      <charset val="128"/>
    </font>
    <font>
      <i/>
      <sz val="12"/>
      <name val="Century"/>
      <family val="1"/>
    </font>
    <font>
      <sz val="7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Century"/>
      <family val="1"/>
    </font>
    <font>
      <vertAlign val="subscript"/>
      <sz val="9"/>
      <name val="Century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4"/>
      <name val="Cambria"/>
      <family val="1"/>
    </font>
    <font>
      <i/>
      <sz val="10"/>
      <name val="Cambria"/>
      <family val="1"/>
    </font>
    <font>
      <i/>
      <vertAlign val="subscript"/>
      <sz val="10"/>
      <name val="Cambria"/>
      <family val="1"/>
    </font>
    <font>
      <sz val="10"/>
      <name val="Cambria"/>
      <family val="1"/>
    </font>
    <font>
      <vertAlign val="subscript"/>
      <sz val="10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7"/>
      <name val="Cambria"/>
      <family val="1"/>
    </font>
    <font>
      <vertAlign val="subscript"/>
      <sz val="10"/>
      <name val="Times New Roman"/>
      <family val="1"/>
    </font>
    <font>
      <i/>
      <sz val="12"/>
      <name val="Cambria"/>
      <family val="1"/>
    </font>
    <font>
      <vertAlign val="subscript"/>
      <sz val="11"/>
      <name val="Cambria"/>
      <family val="1"/>
    </font>
    <font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Century"/>
      <family val="1"/>
    </font>
    <font>
      <vertAlign val="subscript"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7">
    <xf numFmtId="0" fontId="0" fillId="0" borderId="0" xfId="0">
      <alignment vertical="center"/>
    </xf>
    <xf numFmtId="0" fontId="0" fillId="0" borderId="0" xfId="0" applyProtection="1">
      <alignment vertical="center"/>
    </xf>
    <xf numFmtId="0" fontId="9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79" fontId="5" fillId="2" borderId="7" xfId="0" applyNumberFormat="1" applyFont="1" applyFill="1" applyBorder="1" applyAlignment="1" applyProtection="1">
      <alignment horizontal="center" vertical="center"/>
      <protection locked="0"/>
    </xf>
    <xf numFmtId="180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Protection="1">
      <alignment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84" fontId="5" fillId="0" borderId="18" xfId="0" applyNumberFormat="1" applyFont="1" applyBorder="1" applyAlignment="1" applyProtection="1">
      <alignment horizontal="right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0" xfId="0" applyFont="1" applyFill="1" applyBorder="1" applyProtection="1">
      <alignment vertical="center"/>
    </xf>
    <xf numFmtId="177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Protection="1">
      <alignment vertical="center"/>
    </xf>
    <xf numFmtId="181" fontId="7" fillId="0" borderId="0" xfId="0" applyNumberFormat="1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7" fontId="16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5" fillId="0" borderId="23" xfId="0" applyFont="1" applyBorder="1" applyAlignment="1" applyProtection="1">
      <alignment horizontal="center" vertical="center" shrinkToFit="1"/>
    </xf>
    <xf numFmtId="180" fontId="5" fillId="4" borderId="8" xfId="0" applyNumberFormat="1" applyFont="1" applyFill="1" applyBorder="1" applyAlignment="1" applyProtection="1">
      <alignment horizontal="center" vertical="center" shrinkToFit="1"/>
      <protection locked="0"/>
    </xf>
    <xf numFmtId="180" fontId="5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Protection="1">
      <alignment vertical="center"/>
    </xf>
    <xf numFmtId="183" fontId="0" fillId="0" borderId="0" xfId="0" applyNumberFormat="1" applyFont="1" applyBorder="1" applyProtection="1">
      <alignment vertical="center"/>
    </xf>
    <xf numFmtId="0" fontId="0" fillId="0" borderId="16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5" fillId="0" borderId="0" xfId="0" quotePrefix="1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left" vertical="center" shrinkToFit="1"/>
    </xf>
    <xf numFmtId="0" fontId="5" fillId="2" borderId="27" xfId="0" applyFont="1" applyFill="1" applyBorder="1" applyAlignment="1" applyProtection="1">
      <alignment horizontal="right" vertical="center" shrinkToFit="1"/>
      <protection locked="0"/>
    </xf>
    <xf numFmtId="0" fontId="5" fillId="0" borderId="28" xfId="0" applyFont="1" applyBorder="1" applyAlignment="1" applyProtection="1">
      <alignment horizontal="left" vertical="center" shrinkToFit="1"/>
    </xf>
    <xf numFmtId="179" fontId="5" fillId="2" borderId="30" xfId="0" applyNumberFormat="1" applyFont="1" applyFill="1" applyBorder="1" applyAlignment="1" applyProtection="1">
      <alignment horizontal="center" vertical="center"/>
      <protection locked="0"/>
    </xf>
    <xf numFmtId="180" fontId="5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35" xfId="0" applyFont="1" applyFill="1" applyBorder="1" applyAlignment="1" applyProtection="1">
      <alignment horizontal="center" vertical="center" shrinkToFit="1"/>
    </xf>
    <xf numFmtId="178" fontId="5" fillId="0" borderId="26" xfId="0" applyNumberFormat="1" applyFont="1" applyFill="1" applyBorder="1" applyAlignment="1" applyProtection="1">
      <alignment horizontal="center" vertical="center" shrinkToFit="1"/>
    </xf>
    <xf numFmtId="0" fontId="5" fillId="0" borderId="38" xfId="0" applyFont="1" applyFill="1" applyBorder="1" applyAlignment="1" applyProtection="1">
      <alignment horizontal="center" vertical="center" shrinkToFit="1"/>
    </xf>
    <xf numFmtId="178" fontId="41" fillId="4" borderId="3" xfId="2" applyNumberFormat="1" applyFont="1" applyFill="1" applyBorder="1" applyAlignment="1" applyProtection="1">
      <alignment horizontal="right" vertical="center" wrapText="1"/>
      <protection locked="0"/>
    </xf>
    <xf numFmtId="176" fontId="41" fillId="4" borderId="3" xfId="2" applyNumberFormat="1" applyFont="1" applyFill="1" applyBorder="1" applyAlignment="1" applyProtection="1">
      <alignment horizontal="right" vertical="center" wrapText="1"/>
      <protection locked="0"/>
    </xf>
    <xf numFmtId="179" fontId="41" fillId="4" borderId="3" xfId="2" applyNumberFormat="1" applyFont="1" applyFill="1" applyBorder="1" applyAlignment="1" applyProtection="1">
      <alignment horizontal="right" vertical="center" wrapText="1"/>
      <protection locked="0"/>
    </xf>
    <xf numFmtId="177" fontId="1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180" fontId="41" fillId="4" borderId="3" xfId="2" applyNumberFormat="1" applyFont="1" applyFill="1" applyBorder="1" applyAlignment="1" applyProtection="1">
      <alignment horizontal="right" vertical="center" wrapText="1"/>
      <protection locked="0"/>
    </xf>
    <xf numFmtId="178" fontId="5" fillId="0" borderId="38" xfId="0" applyNumberFormat="1" applyFont="1" applyFill="1" applyBorder="1" applyAlignment="1" applyProtection="1">
      <alignment horizontal="center" vertical="center" shrinkToFit="1"/>
    </xf>
    <xf numFmtId="0" fontId="9" fillId="0" borderId="41" xfId="0" applyFont="1" applyFill="1" applyBorder="1" applyAlignment="1" applyProtection="1">
      <alignment horizontal="center" vertical="center" wrapText="1" shrinkToFit="1"/>
    </xf>
    <xf numFmtId="0" fontId="42" fillId="0" borderId="0" xfId="0" applyFont="1" applyProtection="1">
      <alignment vertical="center"/>
    </xf>
    <xf numFmtId="0" fontId="43" fillId="0" borderId="0" xfId="0" applyFont="1" applyProtection="1">
      <alignment vertical="center"/>
    </xf>
    <xf numFmtId="0" fontId="5" fillId="2" borderId="0" xfId="0" applyFont="1" applyFill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left" vertical="center" shrinkToFit="1"/>
    </xf>
    <xf numFmtId="0" fontId="5" fillId="0" borderId="42" xfId="0" applyFont="1" applyBorder="1" applyAlignment="1" applyProtection="1">
      <alignment horizontal="left" vertical="center" shrinkToFit="1"/>
    </xf>
    <xf numFmtId="179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178" fontId="5" fillId="0" borderId="18" xfId="0" applyNumberFormat="1" applyFont="1" applyBorder="1" applyAlignment="1" applyProtection="1">
      <alignment vertical="center"/>
    </xf>
    <xf numFmtId="176" fontId="5" fillId="3" borderId="3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Continuous" vertical="center"/>
    </xf>
    <xf numFmtId="0" fontId="5" fillId="5" borderId="45" xfId="0" applyFont="1" applyFill="1" applyBorder="1" applyProtection="1">
      <alignment vertical="center"/>
    </xf>
    <xf numFmtId="0" fontId="5" fillId="0" borderId="26" xfId="0" applyFont="1" applyFill="1" applyBorder="1" applyAlignment="1" applyProtection="1">
      <alignment horizontal="center" vertical="center"/>
    </xf>
    <xf numFmtId="179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5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4" fillId="5" borderId="47" xfId="0" applyFont="1" applyFill="1" applyBorder="1" applyAlignment="1" applyProtection="1">
      <alignment horizontal="center" vertical="center"/>
    </xf>
    <xf numFmtId="0" fontId="5" fillId="5" borderId="4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7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Protection="1">
      <alignment vertical="center"/>
    </xf>
    <xf numFmtId="0" fontId="5" fillId="5" borderId="0" xfId="0" applyFont="1" applyFill="1" applyBorder="1" applyProtection="1">
      <alignment vertical="center"/>
    </xf>
    <xf numFmtId="0" fontId="0" fillId="5" borderId="0" xfId="0" applyFill="1" applyBorder="1" applyProtection="1">
      <alignment vertical="center"/>
    </xf>
    <xf numFmtId="0" fontId="5" fillId="5" borderId="17" xfId="0" applyFont="1" applyFill="1" applyBorder="1" applyProtection="1">
      <alignment vertical="center"/>
    </xf>
    <xf numFmtId="0" fontId="5" fillId="5" borderId="49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center" vertical="center"/>
    </xf>
    <xf numFmtId="179" fontId="5" fillId="2" borderId="41" xfId="0" applyNumberFormat="1" applyFont="1" applyFill="1" applyBorder="1" applyAlignment="1" applyProtection="1">
      <alignment horizontal="center" vertical="center"/>
      <protection locked="0"/>
    </xf>
    <xf numFmtId="179" fontId="5" fillId="2" borderId="50" xfId="0" applyNumberFormat="1" applyFont="1" applyFill="1" applyBorder="1" applyAlignment="1" applyProtection="1">
      <alignment horizontal="center" vertical="center"/>
      <protection locked="0"/>
    </xf>
    <xf numFmtId="179" fontId="5" fillId="2" borderId="46" xfId="0" applyNumberFormat="1" applyFont="1" applyFill="1" applyBorder="1" applyAlignment="1" applyProtection="1">
      <alignment horizontal="center" vertical="center"/>
      <protection locked="0"/>
    </xf>
    <xf numFmtId="179" fontId="5" fillId="2" borderId="51" xfId="0" applyNumberFormat="1" applyFont="1" applyFill="1" applyBorder="1" applyAlignment="1" applyProtection="1">
      <alignment horizontal="center" vertical="center"/>
      <protection locked="0"/>
    </xf>
    <xf numFmtId="179" fontId="5" fillId="2" borderId="52" xfId="0" applyNumberFormat="1" applyFont="1" applyFill="1" applyBorder="1" applyAlignment="1" applyProtection="1">
      <alignment horizontal="center" vertical="center"/>
      <protection locked="0"/>
    </xf>
    <xf numFmtId="179" fontId="5" fillId="2" borderId="5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84" fontId="5" fillId="0" borderId="0" xfId="1" applyNumberFormat="1" applyFont="1" applyBorder="1" applyAlignment="1" applyProtection="1">
      <alignment horizontal="right"/>
    </xf>
    <xf numFmtId="0" fontId="1" fillId="2" borderId="55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176" fontId="0" fillId="0" borderId="0" xfId="0" applyNumberFormat="1" applyFont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78" fontId="28" fillId="0" borderId="38" xfId="0" applyNumberFormat="1" applyFont="1" applyFill="1" applyBorder="1" applyAlignment="1" applyProtection="1">
      <alignment horizontal="center" vertical="center"/>
    </xf>
    <xf numFmtId="178" fontId="28" fillId="0" borderId="26" xfId="0" applyNumberFormat="1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178" fontId="5" fillId="3" borderId="3" xfId="0" applyNumberFormat="1" applyFont="1" applyFill="1" applyBorder="1" applyAlignment="1" applyProtection="1">
      <alignment horizontal="right" vertical="center"/>
      <protection locked="0"/>
    </xf>
    <xf numFmtId="0" fontId="15" fillId="5" borderId="33" xfId="0" applyFont="1" applyFill="1" applyBorder="1" applyAlignment="1" applyProtection="1">
      <alignment horizontal="center" vertical="top"/>
    </xf>
    <xf numFmtId="0" fontId="0" fillId="5" borderId="33" xfId="0" applyFill="1" applyBorder="1" applyAlignment="1" applyProtection="1">
      <alignment vertical="center"/>
    </xf>
    <xf numFmtId="0" fontId="0" fillId="5" borderId="34" xfId="0" applyFill="1" applyBorder="1" applyAlignment="1" applyProtection="1">
      <alignment vertical="center"/>
    </xf>
    <xf numFmtId="178" fontId="28" fillId="5" borderId="25" xfId="0" applyNumberFormat="1" applyFont="1" applyFill="1" applyBorder="1" applyAlignment="1" applyProtection="1">
      <alignment horizontal="center" vertical="center"/>
    </xf>
    <xf numFmtId="0" fontId="9" fillId="5" borderId="37" xfId="0" applyFont="1" applyFill="1" applyBorder="1" applyAlignment="1" applyProtection="1">
      <alignment horizontal="center" vertical="center" wrapText="1" shrinkToFit="1"/>
    </xf>
    <xf numFmtId="187" fontId="9" fillId="5" borderId="25" xfId="0" applyNumberFormat="1" applyFont="1" applyFill="1" applyBorder="1" applyAlignment="1" applyProtection="1">
      <alignment horizontal="center" vertical="center" wrapText="1" shrinkToFit="1"/>
    </xf>
    <xf numFmtId="187" fontId="9" fillId="5" borderId="36" xfId="0" applyNumberFormat="1" applyFont="1" applyFill="1" applyBorder="1" applyAlignment="1" applyProtection="1">
      <alignment horizontal="center" vertical="center" wrapText="1" shrinkToFit="1"/>
    </xf>
    <xf numFmtId="0" fontId="5" fillId="5" borderId="16" xfId="0" applyFont="1" applyFill="1" applyBorder="1" applyProtection="1">
      <alignment vertical="center"/>
    </xf>
    <xf numFmtId="0" fontId="5" fillId="5" borderId="16" xfId="0" applyFont="1" applyFill="1" applyBorder="1" applyAlignment="1" applyProtection="1">
      <alignment horizontal="right" vertical="center"/>
    </xf>
    <xf numFmtId="0" fontId="4" fillId="5" borderId="0" xfId="0" applyFont="1" applyFill="1" applyBorder="1" applyProtection="1">
      <alignment vertical="center"/>
    </xf>
    <xf numFmtId="0" fontId="3" fillId="5" borderId="17" xfId="0" applyFont="1" applyFill="1" applyBorder="1" applyProtection="1">
      <alignment vertical="center"/>
    </xf>
    <xf numFmtId="0" fontId="5" fillId="5" borderId="16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vertical="top" wrapText="1"/>
    </xf>
    <xf numFmtId="0" fontId="0" fillId="5" borderId="0" xfId="0" applyFont="1" applyFill="1" applyBorder="1" applyProtection="1">
      <alignment vertical="center"/>
    </xf>
    <xf numFmtId="49" fontId="45" fillId="5" borderId="0" xfId="3" applyNumberFormat="1" applyFont="1" applyFill="1" applyBorder="1" applyAlignment="1" applyProtection="1">
      <alignment horizontal="left" vertical="center"/>
    </xf>
    <xf numFmtId="49" fontId="41" fillId="5" borderId="0" xfId="3" applyNumberFormat="1" applyFont="1" applyFill="1" applyBorder="1" applyAlignment="1" applyProtection="1">
      <alignment horizontal="left" vertical="justify" wrapText="1"/>
    </xf>
    <xf numFmtId="49" fontId="41" fillId="5" borderId="0" xfId="3" applyNumberFormat="1" applyFont="1" applyFill="1" applyBorder="1" applyAlignment="1" applyProtection="1">
      <alignment horizontal="left" vertical="center" wrapText="1"/>
    </xf>
    <xf numFmtId="49" fontId="31" fillId="5" borderId="0" xfId="3" applyNumberFormat="1" applyFont="1" applyFill="1" applyBorder="1" applyAlignment="1" applyProtection="1">
      <alignment horizontal="right" vertical="center" wrapText="1"/>
    </xf>
    <xf numFmtId="0" fontId="5" fillId="5" borderId="0" xfId="0" applyNumberFormat="1" applyFont="1" applyFill="1" applyBorder="1" applyAlignment="1" applyProtection="1">
      <alignment vertical="center"/>
    </xf>
    <xf numFmtId="49" fontId="33" fillId="5" borderId="0" xfId="3" applyNumberFormat="1" applyFont="1" applyFill="1" applyBorder="1" applyAlignment="1" applyProtection="1">
      <alignment horizontal="right" vertical="center" wrapText="1"/>
    </xf>
    <xf numFmtId="0" fontId="0" fillId="5" borderId="0" xfId="0" applyFill="1" applyBorder="1" applyAlignment="1" applyProtection="1">
      <alignment vertical="center" wrapText="1"/>
    </xf>
    <xf numFmtId="49" fontId="31" fillId="5" borderId="0" xfId="3" applyNumberFormat="1" applyFont="1" applyFill="1" applyBorder="1" applyAlignment="1" applyProtection="1">
      <alignment horizontal="right" vertical="center"/>
    </xf>
    <xf numFmtId="0" fontId="5" fillId="5" borderId="16" xfId="0" applyFont="1" applyFill="1" applyBorder="1" applyAlignment="1" applyProtection="1">
      <alignment vertical="center"/>
    </xf>
    <xf numFmtId="0" fontId="5" fillId="5" borderId="17" xfId="0" applyFont="1" applyFill="1" applyBorder="1" applyAlignment="1" applyProtection="1">
      <alignment vertical="center"/>
    </xf>
    <xf numFmtId="0" fontId="33" fillId="5" borderId="0" xfId="0" applyFont="1" applyFill="1" applyBorder="1" applyAlignment="1" applyProtection="1">
      <alignment horizontal="right" vertical="center"/>
    </xf>
    <xf numFmtId="0" fontId="9" fillId="5" borderId="0" xfId="0" applyFont="1" applyFill="1" applyBorder="1" applyAlignment="1" applyProtection="1">
      <alignment vertical="center" shrinkToFit="1"/>
    </xf>
    <xf numFmtId="0" fontId="5" fillId="5" borderId="19" xfId="0" applyFont="1" applyFill="1" applyBorder="1" applyProtection="1">
      <alignment vertical="center"/>
    </xf>
    <xf numFmtId="0" fontId="5" fillId="5" borderId="21" xfId="0" applyFont="1" applyFill="1" applyBorder="1" applyProtection="1">
      <alignment vertical="center"/>
    </xf>
    <xf numFmtId="0" fontId="5" fillId="5" borderId="0" xfId="0" applyFont="1" applyFill="1" applyBorder="1" applyAlignment="1" applyProtection="1"/>
    <xf numFmtId="0" fontId="5" fillId="5" borderId="0" xfId="0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horizontal="right" vertical="center"/>
    </xf>
    <xf numFmtId="0" fontId="33" fillId="5" borderId="0" xfId="0" applyFont="1" applyFill="1" applyBorder="1" applyAlignment="1" applyProtection="1">
      <alignment horizontal="right" vertical="top" wrapText="1"/>
    </xf>
    <xf numFmtId="0" fontId="5" fillId="5" borderId="0" xfId="0" applyFont="1" applyFill="1" applyBorder="1" applyAlignment="1" applyProtection="1">
      <alignment horizontal="right" vertical="center"/>
    </xf>
    <xf numFmtId="189" fontId="5" fillId="5" borderId="0" xfId="4" applyNumberFormat="1" applyFont="1" applyFill="1" applyBorder="1" applyAlignment="1" applyProtection="1">
      <alignment horizontal="left" vertical="center"/>
    </xf>
    <xf numFmtId="0" fontId="31" fillId="5" borderId="0" xfId="0" applyFont="1" applyFill="1" applyBorder="1" applyAlignment="1" applyProtection="1">
      <alignment horizontal="right" vertical="center"/>
    </xf>
    <xf numFmtId="0" fontId="33" fillId="5" borderId="0" xfId="0" applyFont="1" applyFill="1" applyBorder="1" applyAlignment="1" applyProtection="1">
      <alignment vertical="center" wrapText="1"/>
    </xf>
    <xf numFmtId="0" fontId="33" fillId="5" borderId="0" xfId="0" applyFont="1" applyFill="1" applyBorder="1" applyProtection="1">
      <alignment vertical="center"/>
    </xf>
    <xf numFmtId="38" fontId="5" fillId="5" borderId="0" xfId="3" applyFont="1" applyFill="1" applyBorder="1" applyAlignment="1" applyProtection="1">
      <alignment vertical="center" shrinkToFit="1"/>
    </xf>
    <xf numFmtId="188" fontId="5" fillId="5" borderId="0" xfId="1" applyNumberFormat="1" applyFont="1" applyFill="1" applyBorder="1" applyAlignment="1" applyProtection="1">
      <alignment horizontal="center" vertical="center"/>
    </xf>
    <xf numFmtId="189" fontId="5" fillId="5" borderId="0" xfId="1" applyNumberFormat="1" applyFont="1" applyFill="1" applyBorder="1" applyAlignment="1" applyProtection="1">
      <alignment horizontal="left" vertical="center"/>
    </xf>
    <xf numFmtId="38" fontId="5" fillId="5" borderId="0" xfId="3" applyFont="1" applyFill="1" applyBorder="1" applyAlignment="1" applyProtection="1">
      <alignment horizontal="right" vertical="center" shrinkToFit="1"/>
    </xf>
    <xf numFmtId="0" fontId="0" fillId="5" borderId="0" xfId="0" applyFill="1" applyProtection="1">
      <alignment vertical="center"/>
    </xf>
    <xf numFmtId="0" fontId="3" fillId="5" borderId="17" xfId="0" applyFont="1" applyFill="1" applyBorder="1" applyAlignment="1" applyProtection="1">
      <alignment vertical="center" shrinkToFit="1"/>
    </xf>
    <xf numFmtId="190" fontId="13" fillId="5" borderId="0" xfId="1" applyNumberFormat="1" applyFont="1" applyFill="1" applyBorder="1" applyAlignment="1" applyProtection="1">
      <alignment horizontal="center" vertical="center"/>
    </xf>
    <xf numFmtId="0" fontId="22" fillId="5" borderId="17" xfId="0" applyFont="1" applyFill="1" applyBorder="1" applyAlignment="1" applyProtection="1">
      <alignment vertical="center" shrinkToFit="1"/>
    </xf>
    <xf numFmtId="184" fontId="5" fillId="5" borderId="0" xfId="1" applyNumberFormat="1" applyFont="1" applyFill="1" applyBorder="1" applyAlignment="1" applyProtection="1">
      <alignment horizontal="right"/>
    </xf>
    <xf numFmtId="189" fontId="5" fillId="5" borderId="0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20" xfId="0" applyFont="1" applyFill="1" applyBorder="1" applyProtection="1">
      <alignment vertical="center"/>
    </xf>
    <xf numFmtId="0" fontId="5" fillId="5" borderId="13" xfId="0" applyFont="1" applyFill="1" applyBorder="1" applyProtection="1">
      <alignment vertical="center"/>
    </xf>
    <xf numFmtId="0" fontId="5" fillId="5" borderId="14" xfId="0" applyFont="1" applyFill="1" applyBorder="1" applyProtection="1">
      <alignment vertical="center"/>
    </xf>
    <xf numFmtId="0" fontId="5" fillId="5" borderId="15" xfId="0" applyFont="1" applyFill="1" applyBorder="1" applyProtection="1">
      <alignment vertical="center"/>
    </xf>
    <xf numFmtId="0" fontId="5" fillId="5" borderId="17" xfId="0" applyFont="1" applyFill="1" applyBorder="1" applyAlignment="1" applyProtection="1">
      <alignment vertical="justify" wrapText="1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right" vertical="top"/>
    </xf>
    <xf numFmtId="0" fontId="5" fillId="5" borderId="0" xfId="0" applyFont="1" applyFill="1" applyBorder="1" applyAlignment="1" applyProtection="1">
      <alignment vertical="top"/>
    </xf>
    <xf numFmtId="0" fontId="5" fillId="5" borderId="0" xfId="0" applyFont="1" applyFill="1" applyBorder="1" applyAlignment="1" applyProtection="1">
      <alignment horizontal="right"/>
    </xf>
    <xf numFmtId="176" fontId="5" fillId="5" borderId="0" xfId="0" applyNumberFormat="1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horizontal="right" vertical="top"/>
    </xf>
    <xf numFmtId="0" fontId="33" fillId="5" borderId="0" xfId="0" applyFont="1" applyFill="1" applyBorder="1" applyAlignment="1" applyProtection="1">
      <alignment horizontal="right"/>
    </xf>
    <xf numFmtId="176" fontId="33" fillId="5" borderId="0" xfId="0" applyNumberFormat="1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76" fontId="5" fillId="5" borderId="0" xfId="0" applyNumberFormat="1" applyFont="1" applyFill="1" applyBorder="1" applyAlignment="1" applyProtection="1">
      <alignment horizontal="center" vertical="center"/>
    </xf>
    <xf numFmtId="0" fontId="9" fillId="5" borderId="16" xfId="0" applyFont="1" applyFill="1" applyBorder="1" applyProtection="1">
      <alignment vertical="center"/>
    </xf>
    <xf numFmtId="0" fontId="9" fillId="5" borderId="0" xfId="0" applyFont="1" applyFill="1" applyBorder="1" applyProtection="1">
      <alignment vertical="center"/>
    </xf>
    <xf numFmtId="0" fontId="9" fillId="5" borderId="0" xfId="0" applyFont="1" applyFill="1" applyBorder="1" applyAlignment="1" applyProtection="1">
      <alignment horizontal="center" vertical="center"/>
    </xf>
    <xf numFmtId="0" fontId="9" fillId="5" borderId="17" xfId="0" applyFont="1" applyFill="1" applyBorder="1" applyAlignment="1" applyProtection="1">
      <alignment vertical="center" shrinkToFit="1"/>
    </xf>
    <xf numFmtId="0" fontId="0" fillId="5" borderId="17" xfId="0" applyFill="1" applyBorder="1" applyAlignment="1" applyProtection="1">
      <alignment vertical="center"/>
    </xf>
    <xf numFmtId="176" fontId="13" fillId="5" borderId="0" xfId="0" applyNumberFormat="1" applyFont="1" applyFill="1" applyBorder="1" applyAlignment="1" applyProtection="1">
      <alignment horizontal="center" vertical="center"/>
    </xf>
    <xf numFmtId="178" fontId="41" fillId="5" borderId="0" xfId="3" applyNumberFormat="1" applyFont="1" applyFill="1" applyBorder="1" applyAlignment="1" applyProtection="1">
      <alignment horizontal="right" vertical="center" wrapText="1"/>
    </xf>
    <xf numFmtId="0" fontId="0" fillId="5" borderId="20" xfId="0" applyFill="1" applyBorder="1" applyProtection="1">
      <alignment vertical="center"/>
    </xf>
    <xf numFmtId="0" fontId="0" fillId="5" borderId="21" xfId="0" applyFill="1" applyBorder="1" applyProtection="1">
      <alignment vertical="center"/>
    </xf>
    <xf numFmtId="0" fontId="16" fillId="5" borderId="0" xfId="0" applyFont="1" applyFill="1" applyBorder="1" applyAlignment="1" applyProtection="1">
      <alignment horizontal="left" vertical="center" wrapText="1"/>
    </xf>
    <xf numFmtId="0" fontId="0" fillId="5" borderId="19" xfId="0" applyFill="1" applyBorder="1" applyProtection="1">
      <alignment vertical="center"/>
    </xf>
    <xf numFmtId="0" fontId="9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horizontal="left" vertical="center"/>
    </xf>
    <xf numFmtId="0" fontId="14" fillId="5" borderId="20" xfId="0" applyFont="1" applyFill="1" applyBorder="1" applyAlignment="1" applyProtection="1">
      <alignment vertical="center"/>
    </xf>
    <xf numFmtId="0" fontId="5" fillId="5" borderId="20" xfId="0" applyFont="1" applyFill="1" applyBorder="1" applyAlignment="1" applyProtection="1">
      <alignment horizontal="left" vertical="center"/>
    </xf>
    <xf numFmtId="0" fontId="18" fillId="5" borderId="20" xfId="0" applyFont="1" applyFill="1" applyBorder="1" applyAlignment="1" applyProtection="1">
      <alignment horizontal="right" vertical="top"/>
    </xf>
    <xf numFmtId="0" fontId="5" fillId="5" borderId="20" xfId="0" applyFont="1" applyFill="1" applyBorder="1" applyAlignment="1" applyProtection="1">
      <alignment horizontal="center" vertical="center"/>
    </xf>
    <xf numFmtId="0" fontId="9" fillId="5" borderId="17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 shrinkToFit="1"/>
    </xf>
    <xf numFmtId="184" fontId="5" fillId="5" borderId="0" xfId="0" applyNumberFormat="1" applyFont="1" applyFill="1" applyBorder="1" applyAlignment="1" applyProtection="1">
      <alignment horizontal="right" vertic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horizontal="left" vertical="top"/>
    </xf>
    <xf numFmtId="177" fontId="16" fillId="5" borderId="0" xfId="0" applyNumberFormat="1" applyFont="1" applyFill="1" applyBorder="1" applyAlignment="1" applyProtection="1">
      <alignment horizontal="right" vertical="center"/>
    </xf>
    <xf numFmtId="0" fontId="5" fillId="5" borderId="17" xfId="0" applyFont="1" applyFill="1" applyBorder="1" applyAlignment="1" applyProtection="1">
      <alignment vertical="center" shrinkToFit="1"/>
    </xf>
    <xf numFmtId="0" fontId="11" fillId="5" borderId="0" xfId="0" applyFont="1" applyFill="1" applyBorder="1" applyAlignment="1" applyProtection="1">
      <alignment horizontal="center" vertical="center"/>
    </xf>
    <xf numFmtId="49" fontId="11" fillId="5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Protection="1">
      <alignment vertical="center"/>
    </xf>
    <xf numFmtId="0" fontId="11" fillId="5" borderId="0" xfId="0" applyFont="1" applyFill="1" applyBorder="1" applyAlignment="1" applyProtection="1">
      <alignment horizontal="left" vertical="center"/>
    </xf>
    <xf numFmtId="0" fontId="11" fillId="5" borderId="16" xfId="0" applyFont="1" applyFill="1" applyBorder="1" applyProtection="1">
      <alignment vertical="center"/>
    </xf>
    <xf numFmtId="0" fontId="6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left" vertical="center" shrinkToFit="1"/>
    </xf>
    <xf numFmtId="0" fontId="11" fillId="5" borderId="0" xfId="0" applyFont="1" applyFill="1" applyBorder="1" applyAlignment="1" applyProtection="1">
      <alignment horizontal="left" vertical="top" shrinkToFit="1"/>
    </xf>
    <xf numFmtId="49" fontId="0" fillId="5" borderId="0" xfId="0" applyNumberFormat="1" applyFont="1" applyFill="1" applyBorder="1" applyAlignment="1" applyProtection="1">
      <alignment horizontal="center" vertical="center" shrinkToFit="1"/>
    </xf>
    <xf numFmtId="177" fontId="30" fillId="5" borderId="0" xfId="0" applyNumberFormat="1" applyFont="1" applyFill="1" applyBorder="1" applyAlignment="1" applyProtection="1">
      <alignment horizontal="right" vertical="center"/>
    </xf>
    <xf numFmtId="177" fontId="36" fillId="5" borderId="0" xfId="0" applyNumberFormat="1" applyFont="1" applyFill="1" applyBorder="1" applyAlignment="1" applyProtection="1">
      <alignment horizontal="right" vertical="center"/>
    </xf>
    <xf numFmtId="0" fontId="5" fillId="5" borderId="17" xfId="0" applyFont="1" applyFill="1" applyBorder="1" applyAlignment="1" applyProtection="1">
      <alignment horizontal="left" vertical="center" shrinkToFit="1"/>
    </xf>
    <xf numFmtId="0" fontId="17" fillId="5" borderId="0" xfId="0" applyFont="1" applyFill="1" applyBorder="1" applyAlignment="1" applyProtection="1">
      <alignment vertical="top"/>
    </xf>
    <xf numFmtId="0" fontId="16" fillId="5" borderId="0" xfId="0" applyFont="1" applyFill="1" applyBorder="1" applyAlignment="1" applyProtection="1">
      <alignment horizontal="right" vertical="center"/>
    </xf>
    <xf numFmtId="0" fontId="5" fillId="5" borderId="74" xfId="0" applyFont="1" applyFill="1" applyBorder="1" applyAlignment="1" applyProtection="1">
      <alignment horizontal="left" vertical="center"/>
    </xf>
    <xf numFmtId="0" fontId="5" fillId="5" borderId="74" xfId="0" applyFont="1" applyFill="1" applyBorder="1" applyAlignment="1" applyProtection="1">
      <alignment horizontal="left" vertical="top"/>
    </xf>
    <xf numFmtId="0" fontId="5" fillId="5" borderId="74" xfId="0" applyFont="1" applyFill="1" applyBorder="1" applyAlignment="1" applyProtection="1">
      <alignment vertical="top" wrapText="1"/>
    </xf>
    <xf numFmtId="0" fontId="5" fillId="5" borderId="74" xfId="0" applyFont="1" applyFill="1" applyBorder="1" applyProtection="1">
      <alignment vertical="center"/>
    </xf>
    <xf numFmtId="177" fontId="16" fillId="5" borderId="74" xfId="0" applyNumberFormat="1" applyFont="1" applyFill="1" applyBorder="1" applyAlignment="1" applyProtection="1">
      <alignment horizontal="right" vertical="center"/>
    </xf>
    <xf numFmtId="0" fontId="5" fillId="5" borderId="74" xfId="0" applyFont="1" applyFill="1" applyBorder="1" applyAlignment="1" applyProtection="1">
      <alignment vertical="center" shrinkToFit="1"/>
    </xf>
    <xf numFmtId="0" fontId="5" fillId="5" borderId="20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horizontal="left" vertical="center"/>
    </xf>
    <xf numFmtId="0" fontId="5" fillId="5" borderId="20" xfId="0" applyFont="1" applyFill="1" applyBorder="1" applyAlignment="1" applyProtection="1">
      <alignment horizontal="left" vertical="top"/>
    </xf>
    <xf numFmtId="0" fontId="5" fillId="5" borderId="20" xfId="0" applyFont="1" applyFill="1" applyBorder="1" applyAlignment="1" applyProtection="1">
      <alignment vertical="top" wrapText="1"/>
    </xf>
    <xf numFmtId="177" fontId="16" fillId="5" borderId="20" xfId="0" applyNumberFormat="1" applyFont="1" applyFill="1" applyBorder="1" applyAlignment="1" applyProtection="1">
      <alignment horizontal="right" vertical="center"/>
    </xf>
    <xf numFmtId="0" fontId="5" fillId="5" borderId="20" xfId="0" applyFont="1" applyFill="1" applyBorder="1" applyAlignment="1" applyProtection="1">
      <alignment vertical="center" shrinkToFit="1"/>
    </xf>
    <xf numFmtId="0" fontId="5" fillId="5" borderId="21" xfId="0" applyFont="1" applyFill="1" applyBorder="1" applyAlignment="1" applyProtection="1">
      <alignment vertical="center" shrinkToFit="1"/>
    </xf>
    <xf numFmtId="0" fontId="7" fillId="5" borderId="0" xfId="0" applyFont="1" applyFill="1" applyBorder="1" applyProtection="1">
      <alignment vertical="center"/>
    </xf>
    <xf numFmtId="0" fontId="5" fillId="5" borderId="16" xfId="0" applyFont="1" applyFill="1" applyBorder="1" applyAlignment="1" applyProtection="1">
      <alignment horizontal="left" vertical="top" indent="1"/>
    </xf>
    <xf numFmtId="0" fontId="5" fillId="5" borderId="0" xfId="0" applyFont="1" applyFill="1" applyBorder="1" applyAlignment="1" applyProtection="1">
      <alignment horizontal="left" vertical="top" indent="1"/>
    </xf>
    <xf numFmtId="0" fontId="5" fillId="5" borderId="0" xfId="0" applyFont="1" applyFill="1" applyBorder="1" applyAlignment="1" applyProtection="1">
      <alignment horizontal="left" vertical="top" wrapText="1" indent="1"/>
    </xf>
    <xf numFmtId="0" fontId="5" fillId="5" borderId="0" xfId="0" applyFont="1" applyFill="1" applyBorder="1" applyAlignment="1" applyProtection="1">
      <alignment horizontal="right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Protection="1">
      <alignment vertical="center"/>
    </xf>
    <xf numFmtId="0" fontId="22" fillId="5" borderId="0" xfId="0" applyFont="1" applyFill="1" applyBorder="1" applyProtection="1">
      <alignment vertical="center"/>
    </xf>
    <xf numFmtId="0" fontId="37" fillId="5" borderId="0" xfId="0" applyFont="1" applyFill="1" applyBorder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right"/>
    </xf>
    <xf numFmtId="0" fontId="18" fillId="5" borderId="0" xfId="0" applyFont="1" applyFill="1" applyBorder="1" applyProtection="1">
      <alignment vertical="center"/>
    </xf>
    <xf numFmtId="0" fontId="15" fillId="5" borderId="0" xfId="0" applyFont="1" applyFill="1" applyBorder="1" applyAlignment="1" applyProtection="1">
      <alignment horizontal="right" vertical="center"/>
    </xf>
    <xf numFmtId="0" fontId="25" fillId="5" borderId="0" xfId="0" applyFont="1" applyFill="1" applyBorder="1" applyProtection="1">
      <alignment vertical="center"/>
    </xf>
    <xf numFmtId="0" fontId="0" fillId="5" borderId="16" xfId="0" applyFont="1" applyFill="1" applyBorder="1" applyProtection="1">
      <alignment vertical="center"/>
    </xf>
    <xf numFmtId="177" fontId="15" fillId="5" borderId="0" xfId="0" applyNumberFormat="1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vertical="top" shrinkToFit="1"/>
    </xf>
    <xf numFmtId="0" fontId="5" fillId="5" borderId="0" xfId="0" applyFont="1" applyFill="1" applyBorder="1" applyAlignment="1" applyProtection="1">
      <alignment horizontal="left" vertical="top" shrinkToFit="1"/>
    </xf>
    <xf numFmtId="0" fontId="0" fillId="5" borderId="21" xfId="0" applyFont="1" applyFill="1" applyBorder="1" applyProtection="1">
      <alignment vertical="center"/>
    </xf>
    <xf numFmtId="178" fontId="7" fillId="5" borderId="0" xfId="0" applyNumberFormat="1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right" vertical="center"/>
    </xf>
    <xf numFmtId="184" fontId="7" fillId="5" borderId="0" xfId="0" applyNumberFormat="1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176" fontId="22" fillId="5" borderId="0" xfId="0" applyNumberFormat="1" applyFont="1" applyFill="1" applyBorder="1" applyAlignment="1" applyProtection="1">
      <alignment vertical="center"/>
    </xf>
    <xf numFmtId="0" fontId="37" fillId="5" borderId="0" xfId="0" applyFont="1" applyFill="1" applyBorder="1" applyAlignment="1" applyProtection="1">
      <alignment horizontal="right" vertical="center"/>
    </xf>
    <xf numFmtId="0" fontId="33" fillId="5" borderId="0" xfId="0" applyFont="1" applyFill="1" applyBorder="1" applyAlignment="1" applyProtection="1">
      <alignment vertical="center"/>
    </xf>
    <xf numFmtId="176" fontId="5" fillId="5" borderId="0" xfId="0" applyNumberFormat="1" applyFont="1" applyFill="1" applyBorder="1" applyAlignment="1" applyProtection="1">
      <alignment vertical="center"/>
    </xf>
    <xf numFmtId="178" fontId="5" fillId="5" borderId="0" xfId="0" applyNumberFormat="1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horizontal="left" vertical="top" wrapText="1"/>
    </xf>
    <xf numFmtId="177" fontId="31" fillId="5" borderId="0" xfId="0" applyNumberFormat="1" applyFont="1" applyFill="1" applyBorder="1" applyAlignment="1" applyProtection="1">
      <alignment horizontal="right" vertical="center"/>
    </xf>
    <xf numFmtId="0" fontId="39" fillId="5" borderId="0" xfId="0" applyFont="1" applyFill="1" applyBorder="1" applyAlignment="1" applyProtection="1">
      <alignment horizontal="right" vertical="center"/>
    </xf>
    <xf numFmtId="0" fontId="28" fillId="5" borderId="0" xfId="0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horizontal="right" vertical="center"/>
    </xf>
    <xf numFmtId="177" fontId="13" fillId="5" borderId="0" xfId="0" applyNumberFormat="1" applyFont="1" applyFill="1" applyBorder="1" applyAlignment="1" applyProtection="1">
      <alignment horizontal="center" vertical="center"/>
    </xf>
    <xf numFmtId="0" fontId="5" fillId="5" borderId="20" xfId="0" quotePrefix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right" vertical="center"/>
    </xf>
    <xf numFmtId="178" fontId="11" fillId="5" borderId="0" xfId="0" applyNumberFormat="1" applyFont="1" applyFill="1" applyBorder="1" applyProtection="1">
      <alignment vertical="center"/>
    </xf>
    <xf numFmtId="0" fontId="8" fillId="5" borderId="17" xfId="0" applyFont="1" applyFill="1" applyBorder="1" applyAlignment="1" applyProtection="1">
      <alignment vertical="center" shrinkToFit="1"/>
    </xf>
    <xf numFmtId="0" fontId="11" fillId="5" borderId="17" xfId="0" applyFont="1" applyFill="1" applyBorder="1" applyAlignment="1" applyProtection="1">
      <alignment vertical="center" shrinkToFit="1"/>
    </xf>
    <xf numFmtId="0" fontId="11" fillId="5" borderId="0" xfId="0" applyFont="1" applyFill="1" applyBorder="1" applyAlignment="1" applyProtection="1">
      <alignment horizontal="left" vertical="top" wrapText="1"/>
    </xf>
    <xf numFmtId="0" fontId="11" fillId="5" borderId="17" xfId="0" applyFont="1" applyFill="1" applyBorder="1" applyAlignment="1" applyProtection="1">
      <alignment horizontal="left" vertical="top" shrinkToFit="1"/>
    </xf>
    <xf numFmtId="0" fontId="22" fillId="5" borderId="16" xfId="0" applyFont="1" applyFill="1" applyBorder="1" applyProtection="1">
      <alignment vertical="center"/>
    </xf>
    <xf numFmtId="0" fontId="22" fillId="5" borderId="0" xfId="0" applyFont="1" applyFill="1" applyProtection="1">
      <alignment vertical="center"/>
    </xf>
    <xf numFmtId="0" fontId="5" fillId="5" borderId="17" xfId="0" applyFont="1" applyFill="1" applyBorder="1" applyAlignment="1" applyProtection="1">
      <alignment horizontal="left" vertical="top" shrinkToFit="1"/>
    </xf>
    <xf numFmtId="0" fontId="0" fillId="5" borderId="19" xfId="0" applyFont="1" applyFill="1" applyBorder="1" applyProtection="1">
      <alignment vertical="center"/>
    </xf>
    <xf numFmtId="178" fontId="7" fillId="5" borderId="0" xfId="0" applyNumberFormat="1" applyFont="1" applyFill="1" applyBorder="1" applyProtection="1">
      <alignment vertical="center"/>
    </xf>
    <xf numFmtId="0" fontId="0" fillId="5" borderId="17" xfId="0" applyFont="1" applyFill="1" applyBorder="1" applyProtection="1">
      <alignment vertical="center"/>
    </xf>
    <xf numFmtId="0" fontId="0" fillId="5" borderId="0" xfId="0" applyFont="1" applyFill="1" applyBorder="1" applyAlignment="1" applyProtection="1">
      <alignment horizontal="right" vertical="center"/>
    </xf>
    <xf numFmtId="0" fontId="9" fillId="5" borderId="16" xfId="0" applyFont="1" applyFill="1" applyBorder="1" applyAlignment="1" applyProtection="1">
      <alignment horizontal="left" vertical="center" shrinkToFit="1"/>
    </xf>
    <xf numFmtId="0" fontId="5" fillId="5" borderId="0" xfId="0" quotePrefix="1" applyFont="1" applyFill="1" applyBorder="1" applyAlignment="1" applyProtection="1">
      <alignment horizontal="left" vertical="center"/>
    </xf>
    <xf numFmtId="0" fontId="5" fillId="5" borderId="0" xfId="0" quotePrefix="1" applyFont="1" applyFill="1" applyBorder="1" applyAlignment="1" applyProtection="1">
      <alignment horizontal="center" vertical="center"/>
    </xf>
    <xf numFmtId="178" fontId="13" fillId="5" borderId="0" xfId="0" applyNumberFormat="1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vertical="top" wrapText="1"/>
    </xf>
    <xf numFmtId="0" fontId="0" fillId="5" borderId="0" xfId="0" applyFont="1" applyFill="1" applyProtection="1">
      <alignment vertical="center"/>
    </xf>
    <xf numFmtId="0" fontId="31" fillId="5" borderId="0" xfId="0" applyFont="1" applyFill="1" applyBorder="1" applyProtection="1">
      <alignment vertical="center"/>
    </xf>
    <xf numFmtId="0" fontId="33" fillId="5" borderId="0" xfId="0" applyFont="1" applyFill="1" applyBorder="1" applyAlignment="1" applyProtection="1">
      <alignment horizontal="left" vertical="center"/>
    </xf>
    <xf numFmtId="0" fontId="5" fillId="5" borderId="20" xfId="0" quotePrefix="1" applyFont="1" applyFill="1" applyBorder="1" applyAlignment="1" applyProtection="1">
      <alignment horizontal="left" vertical="center"/>
    </xf>
    <xf numFmtId="0" fontId="0" fillId="5" borderId="13" xfId="0" applyFill="1" applyBorder="1" applyProtection="1">
      <alignment vertical="center"/>
    </xf>
    <xf numFmtId="0" fontId="0" fillId="7" borderId="35" xfId="0" applyFill="1" applyBorder="1" applyProtection="1">
      <alignment vertical="center"/>
    </xf>
    <xf numFmtId="0" fontId="0" fillId="7" borderId="26" xfId="0" applyFill="1" applyBorder="1" applyProtection="1">
      <alignment vertical="center"/>
    </xf>
    <xf numFmtId="0" fontId="5" fillId="0" borderId="0" xfId="0" quotePrefix="1" applyFont="1" applyProtection="1">
      <alignment vertical="center"/>
    </xf>
    <xf numFmtId="178" fontId="5" fillId="0" borderId="3" xfId="0" applyNumberFormat="1" applyFont="1" applyFill="1" applyBorder="1" applyAlignment="1" applyProtection="1">
      <alignment horizontal="center" vertical="center" shrinkToFit="1"/>
    </xf>
    <xf numFmtId="0" fontId="30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shrinkToFit="1"/>
    </xf>
    <xf numFmtId="179" fontId="5" fillId="6" borderId="75" xfId="0" applyNumberFormat="1" applyFont="1" applyFill="1" applyBorder="1" applyAlignment="1" applyProtection="1">
      <alignment horizontal="centerContinuous" vertical="center"/>
    </xf>
    <xf numFmtId="179" fontId="5" fillId="6" borderId="76" xfId="0" applyNumberFormat="1" applyFont="1" applyFill="1" applyBorder="1" applyAlignment="1" applyProtection="1">
      <alignment horizontal="centerContinuous" vertical="center"/>
    </xf>
    <xf numFmtId="179" fontId="5" fillId="6" borderId="78" xfId="0" applyNumberFormat="1" applyFont="1" applyFill="1" applyBorder="1" applyAlignment="1" applyProtection="1">
      <alignment horizontal="centerContinuous" vertical="center"/>
    </xf>
    <xf numFmtId="0" fontId="5" fillId="6" borderId="66" xfId="0" applyFont="1" applyFill="1" applyBorder="1" applyAlignment="1" applyProtection="1">
      <alignment horizontal="centerContinuous" vertical="center" wrapText="1"/>
    </xf>
    <xf numFmtId="0" fontId="5" fillId="6" borderId="37" xfId="0" applyFont="1" applyFill="1" applyBorder="1" applyAlignment="1" applyProtection="1">
      <alignment horizontal="centerContinuous" vertical="center" wrapText="1"/>
    </xf>
    <xf numFmtId="0" fontId="5" fillId="6" borderId="6" xfId="0" applyFont="1" applyFill="1" applyBorder="1" applyAlignment="1" applyProtection="1">
      <alignment horizontal="centerContinuous" vertical="center" wrapText="1"/>
    </xf>
    <xf numFmtId="0" fontId="0" fillId="5" borderId="41" xfId="0" applyFont="1" applyFill="1" applyBorder="1" applyAlignment="1" applyProtection="1">
      <alignment vertical="center" wrapText="1" shrinkToFit="1"/>
    </xf>
    <xf numFmtId="0" fontId="0" fillId="5" borderId="26" xfId="0" applyFont="1" applyFill="1" applyBorder="1" applyAlignment="1" applyProtection="1">
      <alignment vertical="center" wrapText="1" shrinkToFit="1"/>
    </xf>
    <xf numFmtId="0" fontId="0" fillId="0" borderId="3" xfId="0" applyFont="1" applyBorder="1" applyAlignment="1" applyProtection="1">
      <alignment vertical="center" wrapText="1"/>
    </xf>
    <xf numFmtId="0" fontId="31" fillId="5" borderId="0" xfId="0" applyFont="1" applyFill="1" applyBorder="1" applyAlignment="1" applyProtection="1">
      <alignment vertical="center"/>
    </xf>
    <xf numFmtId="0" fontId="50" fillId="5" borderId="16" xfId="0" applyFont="1" applyFill="1" applyBorder="1" applyAlignment="1" applyProtection="1">
      <alignment horizontal="right" vertical="center"/>
    </xf>
    <xf numFmtId="0" fontId="51" fillId="5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5" fillId="0" borderId="94" xfId="0" applyFont="1" applyBorder="1" applyAlignment="1" applyProtection="1">
      <alignment horizontal="center" vertical="center"/>
    </xf>
    <xf numFmtId="179" fontId="5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</xf>
    <xf numFmtId="17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</xf>
    <xf numFmtId="179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</xf>
    <xf numFmtId="179" fontId="5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 shrinkToFit="1"/>
    </xf>
    <xf numFmtId="0" fontId="5" fillId="5" borderId="36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0" fillId="5" borderId="33" xfId="0" applyFill="1" applyBorder="1" applyAlignment="1" applyProtection="1">
      <alignment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9" fillId="0" borderId="40" xfId="0" applyFont="1" applyBorder="1" applyAlignment="1" applyProtection="1">
      <alignment horizontal="center" vertical="center" shrinkToFit="1"/>
    </xf>
    <xf numFmtId="176" fontId="48" fillId="5" borderId="54" xfId="3" applyNumberFormat="1" applyFont="1" applyFill="1" applyBorder="1" applyAlignment="1" applyProtection="1">
      <alignment vertical="center" shrinkToFit="1"/>
      <protection locked="0"/>
    </xf>
    <xf numFmtId="178" fontId="48" fillId="5" borderId="54" xfId="3" applyNumberFormat="1" applyFont="1" applyFill="1" applyBorder="1" applyAlignment="1" applyProtection="1">
      <alignment horizontal="right" vertical="center" shrinkToFit="1"/>
      <protection locked="0"/>
    </xf>
    <xf numFmtId="180" fontId="48" fillId="5" borderId="54" xfId="3" applyNumberFormat="1" applyFont="1" applyFill="1" applyBorder="1" applyAlignment="1" applyProtection="1">
      <alignment horizontal="right" vertical="center" shrinkToFit="1"/>
      <protection locked="0"/>
    </xf>
    <xf numFmtId="179" fontId="48" fillId="5" borderId="54" xfId="3" applyNumberFormat="1" applyFont="1" applyFill="1" applyBorder="1" applyAlignment="1" applyProtection="1">
      <alignment horizontal="right" vertical="center" shrinkToFit="1"/>
      <protection locked="0"/>
    </xf>
    <xf numFmtId="176" fontId="48" fillId="5" borderId="54" xfId="3" applyNumberFormat="1" applyFont="1" applyFill="1" applyBorder="1" applyAlignment="1" applyProtection="1">
      <alignment horizontal="right" vertical="center" shrinkToFit="1"/>
      <protection locked="0"/>
    </xf>
    <xf numFmtId="178" fontId="5" fillId="0" borderId="3" xfId="0" applyNumberFormat="1" applyFont="1" applyFill="1" applyBorder="1" applyAlignment="1" applyProtection="1">
      <alignment horizontal="right" vertical="center" shrinkToFit="1"/>
    </xf>
    <xf numFmtId="191" fontId="5" fillId="0" borderId="18" xfId="4" applyNumberFormat="1" applyFont="1" applyBorder="1" applyAlignment="1" applyProtection="1">
      <alignment horizontal="center" vertical="center" shrinkToFit="1"/>
    </xf>
    <xf numFmtId="190" fontId="5" fillId="0" borderId="18" xfId="1" applyNumberFormat="1" applyFont="1" applyBorder="1" applyAlignment="1" applyProtection="1">
      <alignment horizontal="center" vertical="center" shrinkToFit="1"/>
    </xf>
    <xf numFmtId="176" fontId="5" fillId="3" borderId="3" xfId="0" applyNumberFormat="1" applyFont="1" applyFill="1" applyBorder="1" applyAlignment="1" applyProtection="1">
      <alignment vertical="center" shrinkToFit="1"/>
      <protection locked="0"/>
    </xf>
    <xf numFmtId="179" fontId="5" fillId="3" borderId="3" xfId="0" applyNumberFormat="1" applyFont="1" applyFill="1" applyBorder="1" applyAlignment="1" applyProtection="1">
      <alignment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</xf>
    <xf numFmtId="184" fontId="5" fillId="0" borderId="18" xfId="0" applyNumberFormat="1" applyFont="1" applyBorder="1" applyAlignment="1" applyProtection="1">
      <alignment horizontal="right" vertical="center" shrinkToFit="1"/>
    </xf>
    <xf numFmtId="178" fontId="41" fillId="4" borderId="3" xfId="3" applyNumberFormat="1" applyFont="1" applyFill="1" applyBorder="1" applyAlignment="1" applyProtection="1">
      <alignment horizontal="right" vertical="center" shrinkToFit="1"/>
      <protection locked="0"/>
    </xf>
    <xf numFmtId="180" fontId="41" fillId="4" borderId="3" xfId="3" applyNumberFormat="1" applyFont="1" applyFill="1" applyBorder="1" applyAlignment="1" applyProtection="1">
      <alignment horizontal="right" vertical="center" shrinkToFit="1"/>
      <protection locked="0"/>
    </xf>
    <xf numFmtId="179" fontId="41" fillId="4" borderId="3" xfId="3" applyNumberFormat="1" applyFont="1" applyFill="1" applyBorder="1" applyAlignment="1" applyProtection="1">
      <alignment horizontal="right" vertical="center" shrinkToFit="1"/>
      <protection locked="0"/>
    </xf>
    <xf numFmtId="176" fontId="41" fillId="4" borderId="3" xfId="3" applyNumberFormat="1" applyFont="1" applyFill="1" applyBorder="1" applyAlignment="1" applyProtection="1">
      <alignment horizontal="right" vertical="center" shrinkToFit="1"/>
      <protection locked="0"/>
    </xf>
    <xf numFmtId="183" fontId="41" fillId="0" borderId="3" xfId="3" applyNumberFormat="1" applyFont="1" applyFill="1" applyBorder="1" applyAlignment="1" applyProtection="1">
      <alignment horizontal="right" vertical="center" shrinkToFit="1"/>
    </xf>
    <xf numFmtId="181" fontId="4" fillId="0" borderId="25" xfId="0" applyNumberFormat="1" applyFont="1" applyFill="1" applyBorder="1" applyAlignment="1" applyProtection="1">
      <alignment horizontal="center" vertical="center" shrinkToFit="1"/>
    </xf>
    <xf numFmtId="176" fontId="0" fillId="0" borderId="0" xfId="0" applyNumberFormat="1" applyFont="1" applyBorder="1" applyAlignment="1" applyProtection="1">
      <alignment horizontal="center" vertical="center" shrinkToFit="1"/>
    </xf>
    <xf numFmtId="178" fontId="5" fillId="0" borderId="3" xfId="0" applyNumberFormat="1" applyFont="1" applyBorder="1" applyAlignment="1" applyProtection="1">
      <alignment vertical="center" shrinkToFit="1"/>
    </xf>
    <xf numFmtId="178" fontId="5" fillId="3" borderId="3" xfId="0" applyNumberFormat="1" applyFont="1" applyFill="1" applyBorder="1" applyAlignment="1" applyProtection="1">
      <alignment horizontal="right" vertical="center" shrinkToFit="1"/>
      <protection locked="0"/>
    </xf>
    <xf numFmtId="178" fontId="6" fillId="0" borderId="18" xfId="0" applyNumberFormat="1" applyFont="1" applyBorder="1" applyAlignment="1" applyProtection="1">
      <alignment horizontal="right" vertical="center"/>
    </xf>
    <xf numFmtId="176" fontId="7" fillId="0" borderId="26" xfId="0" applyNumberFormat="1" applyFont="1" applyFill="1" applyBorder="1" applyAlignment="1" applyProtection="1">
      <alignment horizontal="right" vertical="center" shrinkToFit="1"/>
    </xf>
    <xf numFmtId="179" fontId="5" fillId="6" borderId="76" xfId="0" applyNumberFormat="1" applyFont="1" applyFill="1" applyBorder="1" applyAlignment="1" applyProtection="1">
      <alignment horizontal="right" vertical="center" shrinkToFit="1"/>
    </xf>
    <xf numFmtId="176" fontId="7" fillId="0" borderId="3" xfId="0" applyNumberFormat="1" applyFont="1" applyFill="1" applyBorder="1" applyAlignment="1" applyProtection="1">
      <alignment horizontal="right" vertical="center" shrinkToFit="1"/>
    </xf>
    <xf numFmtId="180" fontId="7" fillId="0" borderId="38" xfId="0" applyNumberFormat="1" applyFont="1" applyFill="1" applyBorder="1" applyAlignment="1" applyProtection="1">
      <alignment horizontal="right" vertical="center" shrinkToFit="1"/>
    </xf>
    <xf numFmtId="176" fontId="7" fillId="5" borderId="25" xfId="0" applyNumberFormat="1" applyFont="1" applyFill="1" applyBorder="1" applyAlignment="1" applyProtection="1">
      <alignment horizontal="right" vertical="center" shrinkToFit="1"/>
    </xf>
    <xf numFmtId="0" fontId="5" fillId="6" borderId="37" xfId="0" applyFont="1" applyFill="1" applyBorder="1" applyAlignment="1" applyProtection="1">
      <alignment horizontal="right" vertical="center" shrinkToFit="1"/>
    </xf>
    <xf numFmtId="177" fontId="5" fillId="5" borderId="3" xfId="0" applyNumberFormat="1" applyFont="1" applyFill="1" applyBorder="1" applyProtection="1">
      <alignment vertical="center"/>
    </xf>
    <xf numFmtId="177" fontId="5" fillId="0" borderId="7" xfId="0" applyNumberFormat="1" applyFont="1" applyFill="1" applyBorder="1" applyProtection="1">
      <alignment vertical="center"/>
    </xf>
    <xf numFmtId="177" fontId="4" fillId="0" borderId="18" xfId="0" applyNumberFormat="1" applyFont="1" applyFill="1" applyBorder="1" applyAlignment="1" applyProtection="1">
      <alignment horizontal="right" vertical="center"/>
    </xf>
    <xf numFmtId="177" fontId="5" fillId="0" borderId="7" xfId="0" quotePrefix="1" applyNumberFormat="1" applyFont="1" applyFill="1" applyBorder="1" applyProtection="1">
      <alignment vertical="center"/>
    </xf>
    <xf numFmtId="178" fontId="5" fillId="0" borderId="3" xfId="0" applyNumberFormat="1" applyFont="1" applyFill="1" applyBorder="1" applyAlignment="1" applyProtection="1">
      <alignment vertical="center"/>
    </xf>
    <xf numFmtId="192" fontId="5" fillId="0" borderId="3" xfId="2" applyNumberFormat="1" applyFont="1" applyFill="1" applyBorder="1" applyAlignment="1" applyProtection="1">
      <alignment vertical="center"/>
    </xf>
    <xf numFmtId="180" fontId="5" fillId="4" borderId="3" xfId="0" applyNumberFormat="1" applyFont="1" applyFill="1" applyBorder="1" applyAlignment="1" applyProtection="1">
      <alignment vertical="center" shrinkToFit="1"/>
      <protection locked="0"/>
    </xf>
    <xf numFmtId="176" fontId="4" fillId="0" borderId="18" xfId="0" applyNumberFormat="1" applyFont="1" applyBorder="1" applyAlignment="1" applyProtection="1">
      <alignment horizontal="right" vertical="center" shrinkToFit="1"/>
    </xf>
    <xf numFmtId="181" fontId="7" fillId="3" borderId="3" xfId="0" applyNumberFormat="1" applyFont="1" applyFill="1" applyBorder="1" applyAlignment="1" applyProtection="1">
      <alignment horizontal="right" vertical="center" shrinkToFit="1"/>
      <protection locked="0"/>
    </xf>
    <xf numFmtId="183" fontId="7" fillId="3" borderId="3" xfId="0" applyNumberFormat="1" applyFont="1" applyFill="1" applyBorder="1" applyAlignment="1" applyProtection="1">
      <alignment horizontal="right" vertical="center" shrinkToFit="1"/>
      <protection locked="0"/>
    </xf>
    <xf numFmtId="177" fontId="5" fillId="5" borderId="0" xfId="0" applyNumberFormat="1" applyFont="1" applyFill="1" applyBorder="1" applyProtection="1">
      <alignment vertical="center"/>
    </xf>
    <xf numFmtId="178" fontId="5" fillId="5" borderId="3" xfId="0" applyNumberFormat="1" applyFont="1" applyFill="1" applyBorder="1" applyAlignment="1" applyProtection="1">
      <alignment horizontal="right" vertical="center" shrinkToFit="1"/>
    </xf>
    <xf numFmtId="0" fontId="5" fillId="5" borderId="0" xfId="0" applyFont="1" applyFill="1" applyBorder="1" applyAlignment="1" applyProtection="1">
      <alignment horizontal="center" vertical="center" shrinkToFit="1"/>
    </xf>
    <xf numFmtId="0" fontId="6" fillId="5" borderId="0" xfId="0" applyFont="1" applyFill="1" applyBorder="1" applyAlignment="1" applyProtection="1">
      <alignment horizontal="center" vertical="center"/>
    </xf>
    <xf numFmtId="178" fontId="7" fillId="0" borderId="38" xfId="0" applyNumberFormat="1" applyFont="1" applyFill="1" applyBorder="1" applyAlignment="1" applyProtection="1">
      <alignment horizontal="right" vertical="center" shrinkToFit="1"/>
    </xf>
    <xf numFmtId="178" fontId="7" fillId="0" borderId="26" xfId="0" applyNumberFormat="1" applyFont="1" applyFill="1" applyBorder="1" applyAlignment="1" applyProtection="1">
      <alignment horizontal="right" vertical="center" shrinkToFit="1"/>
    </xf>
    <xf numFmtId="178" fontId="7" fillId="0" borderId="57" xfId="0" applyNumberFormat="1" applyFont="1" applyFill="1" applyBorder="1" applyAlignment="1" applyProtection="1">
      <alignment horizontal="right" vertical="center" shrinkToFit="1"/>
    </xf>
    <xf numFmtId="178" fontId="4" fillId="0" borderId="18" xfId="0" applyNumberFormat="1" applyFont="1" applyBorder="1" applyAlignment="1" applyProtection="1">
      <alignment horizontal="right" vertical="center"/>
    </xf>
    <xf numFmtId="179" fontId="4" fillId="5" borderId="18" xfId="0" applyNumberFormat="1" applyFont="1" applyFill="1" applyBorder="1" applyAlignment="1" applyProtection="1">
      <alignment horizontal="right" vertical="center" shrinkToFit="1"/>
    </xf>
    <xf numFmtId="179" fontId="7" fillId="0" borderId="38" xfId="0" applyNumberFormat="1" applyFont="1" applyFill="1" applyBorder="1" applyAlignment="1" applyProtection="1">
      <alignment horizontal="right" vertical="center" shrinkToFit="1"/>
    </xf>
    <xf numFmtId="179" fontId="7" fillId="0" borderId="26" xfId="0" applyNumberFormat="1" applyFont="1" applyFill="1" applyBorder="1" applyAlignment="1" applyProtection="1">
      <alignment horizontal="right" vertical="center" shrinkToFit="1"/>
    </xf>
    <xf numFmtId="0" fontId="9" fillId="0" borderId="43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5" borderId="47" xfId="0" applyFont="1" applyFill="1" applyBorder="1" applyAlignment="1" applyProtection="1">
      <alignment horizontal="center" vertical="center" shrinkToFit="1"/>
    </xf>
    <xf numFmtId="0" fontId="0" fillId="5" borderId="74" xfId="0" applyFill="1" applyBorder="1" applyProtection="1">
      <alignment vertical="center"/>
    </xf>
    <xf numFmtId="0" fontId="4" fillId="5" borderId="14" xfId="0" applyFont="1" applyFill="1" applyBorder="1" applyAlignment="1" applyProtection="1"/>
    <xf numFmtId="0" fontId="0" fillId="0" borderId="14" xfId="0" applyBorder="1" applyProtection="1">
      <alignment vertical="center"/>
    </xf>
    <xf numFmtId="0" fontId="5" fillId="5" borderId="14" xfId="0" applyFont="1" applyFill="1" applyBorder="1" applyAlignment="1" applyProtection="1">
      <alignment horizontal="left" vertical="center"/>
    </xf>
    <xf numFmtId="0" fontId="0" fillId="5" borderId="17" xfId="0" applyFill="1" applyBorder="1" applyProtection="1">
      <alignment vertical="center"/>
    </xf>
    <xf numFmtId="0" fontId="0" fillId="5" borderId="66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shrinkToFi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top" wrapText="1"/>
    </xf>
    <xf numFmtId="0" fontId="9" fillId="5" borderId="0" xfId="0" applyFont="1" applyFill="1" applyBorder="1" applyAlignment="1" applyProtection="1">
      <alignment horizontal="center" vertical="center" shrinkToFit="1"/>
    </xf>
    <xf numFmtId="0" fontId="9" fillId="5" borderId="17" xfId="0" applyFont="1" applyFill="1" applyBorder="1" applyAlignment="1" applyProtection="1">
      <alignment horizontal="center" vertical="center" shrinkToFit="1"/>
    </xf>
    <xf numFmtId="188" fontId="5" fillId="5" borderId="0" xfId="4" applyNumberFormat="1" applyFont="1" applyFill="1" applyBorder="1" applyAlignment="1" applyProtection="1">
      <alignment horizontal="center" vertical="center"/>
    </xf>
    <xf numFmtId="49" fontId="45" fillId="5" borderId="0" xfId="3" applyNumberFormat="1" applyFont="1" applyFill="1" applyBorder="1" applyAlignment="1" applyProtection="1">
      <alignment horizontal="left" vertical="distributed" wrapText="1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justify" wrapText="1"/>
    </xf>
    <xf numFmtId="0" fontId="11" fillId="5" borderId="0" xfId="0" applyFont="1" applyFill="1" applyBorder="1" applyAlignment="1" applyProtection="1">
      <alignment horizontal="left" vertical="center" shrinkToFit="1"/>
    </xf>
    <xf numFmtId="0" fontId="11" fillId="5" borderId="17" xfId="0" applyFont="1" applyFill="1" applyBorder="1" applyAlignment="1" applyProtection="1">
      <alignment horizontal="left" vertical="center" shrinkToFit="1"/>
    </xf>
    <xf numFmtId="0" fontId="5" fillId="0" borderId="89" xfId="0" applyFont="1" applyBorder="1" applyAlignment="1" applyProtection="1">
      <alignment horizontal="center" vertical="center" shrinkToFit="1"/>
    </xf>
    <xf numFmtId="0" fontId="13" fillId="5" borderId="86" xfId="0" applyFont="1" applyFill="1" applyBorder="1" applyAlignment="1" applyProtection="1">
      <alignment horizontal="center" vertical="center" shrinkToFit="1"/>
    </xf>
    <xf numFmtId="31" fontId="5" fillId="6" borderId="12" xfId="0" applyNumberFormat="1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</xf>
    <xf numFmtId="0" fontId="5" fillId="6" borderId="31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0" fillId="5" borderId="0" xfId="0" applyFill="1" applyProtection="1">
      <alignment vertical="center"/>
      <protection locked="0"/>
    </xf>
    <xf numFmtId="49" fontId="46" fillId="5" borderId="0" xfId="3" applyNumberFormat="1" applyFont="1" applyFill="1" applyBorder="1" applyAlignment="1" applyProtection="1">
      <alignment vertical="justify" wrapText="1"/>
    </xf>
    <xf numFmtId="49" fontId="41" fillId="5" borderId="0" xfId="3" applyNumberFormat="1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 vertical="center" wrapText="1"/>
    </xf>
    <xf numFmtId="49" fontId="44" fillId="5" borderId="0" xfId="3" applyNumberFormat="1" applyFont="1" applyFill="1" applyBorder="1" applyAlignment="1" applyProtection="1">
      <alignment horizontal="left" vertical="center" wrapText="1"/>
    </xf>
    <xf numFmtId="40" fontId="48" fillId="0" borderId="54" xfId="2" applyNumberFormat="1" applyFont="1" applyFill="1" applyBorder="1" applyAlignment="1" applyProtection="1">
      <alignment horizontal="right" vertical="center" shrinkToFit="1"/>
    </xf>
    <xf numFmtId="178" fontId="41" fillId="5" borderId="0" xfId="3" applyNumberFormat="1" applyFont="1" applyFill="1" applyBorder="1" applyAlignment="1" applyProtection="1">
      <alignment horizontal="right" vertical="center" shrinkToFit="1"/>
    </xf>
    <xf numFmtId="49" fontId="46" fillId="5" borderId="0" xfId="3" applyNumberFormat="1" applyFont="1" applyFill="1" applyBorder="1" applyAlignment="1" applyProtection="1">
      <alignment vertical="justify"/>
    </xf>
    <xf numFmtId="49" fontId="41" fillId="5" borderId="20" xfId="3" applyNumberFormat="1" applyFont="1" applyFill="1" applyBorder="1" applyAlignment="1" applyProtection="1">
      <alignment horizontal="left" vertical="center" wrapText="1"/>
    </xf>
    <xf numFmtId="49" fontId="41" fillId="5" borderId="0" xfId="3" applyNumberFormat="1" applyFont="1" applyFill="1" applyBorder="1" applyAlignment="1" applyProtection="1">
      <alignment vertical="justify" wrapText="1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9" fillId="0" borderId="54" xfId="0" applyFont="1" applyFill="1" applyBorder="1" applyAlignment="1" applyProtection="1">
      <alignment horizontal="center" vertical="center" shrinkToFit="1"/>
      <protection locked="0"/>
    </xf>
    <xf numFmtId="178" fontId="13" fillId="4" borderId="3" xfId="0" applyNumberFormat="1" applyFont="1" applyFill="1" applyBorder="1" applyAlignment="1" applyProtection="1">
      <alignment horizontal="right" vertical="center" shrinkToFit="1"/>
      <protection locked="0"/>
    </xf>
    <xf numFmtId="178" fontId="5" fillId="4" borderId="3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3" xfId="0" applyNumberFormat="1" applyFont="1" applyFill="1" applyBorder="1" applyAlignment="1" applyProtection="1">
      <alignment vertical="center" shrinkToFit="1"/>
    </xf>
    <xf numFmtId="178" fontId="5" fillId="5" borderId="0" xfId="0" applyNumberFormat="1" applyFont="1" applyFill="1" applyBorder="1" applyProtection="1">
      <alignment vertical="center"/>
    </xf>
    <xf numFmtId="49" fontId="5" fillId="5" borderId="0" xfId="3" applyNumberFormat="1" applyFont="1" applyFill="1" applyBorder="1" applyAlignment="1" applyProtection="1">
      <alignment horizontal="left" vertical="top"/>
    </xf>
    <xf numFmtId="49" fontId="5" fillId="5" borderId="0" xfId="3" applyNumberFormat="1" applyFont="1" applyFill="1" applyBorder="1" applyAlignment="1" applyProtection="1">
      <alignment horizontal="left" vertical="center"/>
    </xf>
    <xf numFmtId="176" fontId="41" fillId="5" borderId="0" xfId="3" applyNumberFormat="1" applyFont="1" applyFill="1" applyBorder="1" applyAlignment="1" applyProtection="1">
      <alignment horizontal="right" vertical="center" wrapText="1"/>
    </xf>
    <xf numFmtId="0" fontId="0" fillId="5" borderId="93" xfId="0" applyFill="1" applyBorder="1" applyAlignment="1" applyProtection="1">
      <alignment horizontal="left" vertical="center" wrapText="1"/>
    </xf>
    <xf numFmtId="178" fontId="41" fillId="0" borderId="0" xfId="3" applyNumberFormat="1" applyFont="1" applyFill="1" applyBorder="1" applyAlignment="1" applyProtection="1">
      <alignment horizontal="right" vertical="center" wrapText="1"/>
    </xf>
    <xf numFmtId="178" fontId="6" fillId="5" borderId="0" xfId="0" applyNumberFormat="1" applyFont="1" applyFill="1" applyBorder="1" applyAlignment="1" applyProtection="1">
      <alignment horizontal="right" vertical="center"/>
    </xf>
    <xf numFmtId="178" fontId="5" fillId="4" borderId="3" xfId="0" applyNumberFormat="1" applyFont="1" applyFill="1" applyBorder="1" applyAlignment="1" applyProtection="1">
      <alignment vertical="center" shrinkToFit="1"/>
      <protection locked="0"/>
    </xf>
    <xf numFmtId="193" fontId="5" fillId="4" borderId="3" xfId="0" applyNumberFormat="1" applyFont="1" applyFill="1" applyBorder="1" applyAlignment="1" applyProtection="1">
      <alignment vertical="center" shrinkToFit="1"/>
      <protection locked="0"/>
    </xf>
    <xf numFmtId="176" fontId="5" fillId="4" borderId="3" xfId="0" applyNumberFormat="1" applyFont="1" applyFill="1" applyBorder="1" applyAlignment="1" applyProtection="1">
      <alignment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186" fontId="5" fillId="5" borderId="14" xfId="0" applyNumberFormat="1" applyFont="1" applyFill="1" applyBorder="1" applyAlignment="1" applyProtection="1">
      <alignment horizontal="center" vertical="center"/>
    </xf>
    <xf numFmtId="179" fontId="5" fillId="5" borderId="14" xfId="0" applyNumberFormat="1" applyFont="1" applyFill="1" applyBorder="1" applyAlignment="1" applyProtection="1">
      <alignment horizontal="center" vertical="center"/>
    </xf>
    <xf numFmtId="180" fontId="5" fillId="5" borderId="17" xfId="0" applyNumberFormat="1" applyFont="1" applyFill="1" applyBorder="1" applyAlignment="1" applyProtection="1">
      <alignment horizontal="center" vertical="center" shrinkToFit="1"/>
    </xf>
    <xf numFmtId="186" fontId="5" fillId="5" borderId="0" xfId="0" applyNumberFormat="1" applyFont="1" applyFill="1" applyBorder="1" applyAlignment="1" applyProtection="1">
      <alignment horizontal="center" vertical="center"/>
    </xf>
    <xf numFmtId="179" fontId="5" fillId="5" borderId="0" xfId="0" applyNumberFormat="1" applyFont="1" applyFill="1" applyBorder="1" applyAlignment="1" applyProtection="1">
      <alignment horizontal="center" vertical="center"/>
    </xf>
    <xf numFmtId="183" fontId="4" fillId="5" borderId="0" xfId="0" applyNumberFormat="1" applyFont="1" applyFill="1" applyBorder="1" applyAlignment="1" applyProtection="1">
      <alignment horizontal="center" vertical="center" shrinkToFit="1"/>
    </xf>
    <xf numFmtId="49" fontId="5" fillId="5" borderId="0" xfId="3" applyNumberFormat="1" applyFont="1" applyFill="1" applyBorder="1" applyAlignment="1" applyProtection="1">
      <alignment vertical="top"/>
    </xf>
    <xf numFmtId="49" fontId="41" fillId="5" borderId="0" xfId="3" applyNumberFormat="1" applyFont="1" applyFill="1" applyBorder="1" applyAlignment="1" applyProtection="1">
      <alignment horizontal="left" vertical="center" shrinkToFit="1"/>
    </xf>
    <xf numFmtId="49" fontId="5" fillId="5" borderId="0" xfId="3" applyNumberFormat="1" applyFont="1" applyFill="1" applyBorder="1" applyAlignment="1" applyProtection="1">
      <alignment vertical="top" wrapText="1"/>
    </xf>
    <xf numFmtId="49" fontId="5" fillId="5" borderId="0" xfId="3" applyNumberFormat="1" applyFont="1" applyFill="1" applyBorder="1" applyAlignment="1" applyProtection="1">
      <alignment vertical="center" wrapText="1"/>
    </xf>
    <xf numFmtId="176" fontId="41" fillId="0" borderId="3" xfId="3" applyNumberFormat="1" applyFont="1" applyFill="1" applyBorder="1" applyAlignment="1" applyProtection="1">
      <alignment horizontal="right" vertical="center" shrinkToFit="1"/>
    </xf>
    <xf numFmtId="49" fontId="5" fillId="5" borderId="0" xfId="3" applyNumberFormat="1" applyFont="1" applyFill="1" applyBorder="1" applyAlignment="1" applyProtection="1">
      <alignment horizontal="left" vertical="center" wrapText="1"/>
    </xf>
    <xf numFmtId="49" fontId="41" fillId="5" borderId="0" xfId="3" applyNumberFormat="1" applyFont="1" applyFill="1" applyBorder="1" applyAlignment="1" applyProtection="1">
      <alignment horizontal="right" vertical="center" wrapText="1"/>
    </xf>
    <xf numFmtId="49" fontId="41" fillId="0" borderId="0" xfId="3" applyNumberFormat="1" applyFont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vertical="center" wrapText="1"/>
    </xf>
    <xf numFmtId="49" fontId="41" fillId="5" borderId="93" xfId="3" applyNumberFormat="1" applyFont="1" applyFill="1" applyBorder="1" applyAlignment="1" applyProtection="1">
      <alignment horizontal="right" vertical="center" wrapText="1"/>
    </xf>
    <xf numFmtId="183" fontId="6" fillId="5" borderId="0" xfId="0" applyNumberFormat="1" applyFont="1" applyFill="1" applyBorder="1" applyProtection="1">
      <alignment vertical="center"/>
    </xf>
    <xf numFmtId="178" fontId="5" fillId="5" borderId="0" xfId="0" applyNumberFormat="1" applyFont="1" applyFill="1" applyBorder="1" applyAlignment="1" applyProtection="1">
      <alignment horizontal="right" vertical="center"/>
    </xf>
    <xf numFmtId="183" fontId="6" fillId="5" borderId="20" xfId="0" applyNumberFormat="1" applyFont="1" applyFill="1" applyBorder="1" applyProtection="1">
      <alignment vertical="center"/>
    </xf>
    <xf numFmtId="183" fontId="6" fillId="5" borderId="74" xfId="0" applyNumberFormat="1" applyFont="1" applyFill="1" applyBorder="1" applyProtection="1">
      <alignment vertical="center"/>
    </xf>
    <xf numFmtId="49" fontId="44" fillId="5" borderId="0" xfId="2" applyNumberFormat="1" applyFont="1" applyFill="1" applyBorder="1" applyAlignment="1" applyProtection="1">
      <alignment horizontal="left" vertical="center" wrapText="1"/>
    </xf>
    <xf numFmtId="49" fontId="5" fillId="5" borderId="0" xfId="2" applyNumberFormat="1" applyFont="1" applyFill="1" applyBorder="1" applyAlignment="1" applyProtection="1">
      <alignment horizontal="left" vertical="center"/>
    </xf>
    <xf numFmtId="49" fontId="41" fillId="5" borderId="0" xfId="2" applyNumberFormat="1" applyFont="1" applyFill="1" applyBorder="1" applyAlignment="1" applyProtection="1">
      <alignment horizontal="left" vertical="center" wrapText="1"/>
    </xf>
    <xf numFmtId="49" fontId="41" fillId="5" borderId="0" xfId="2" applyNumberFormat="1" applyFont="1" applyFill="1" applyBorder="1" applyAlignment="1" applyProtection="1">
      <alignment horizontal="left" vertical="center" shrinkToFit="1"/>
    </xf>
    <xf numFmtId="176" fontId="41" fillId="0" borderId="3" xfId="2" applyNumberFormat="1" applyFont="1" applyFill="1" applyBorder="1" applyAlignment="1" applyProtection="1">
      <alignment horizontal="right" vertical="center" wrapText="1"/>
    </xf>
    <xf numFmtId="49" fontId="9" fillId="5" borderId="0" xfId="2" applyNumberFormat="1" applyFont="1" applyFill="1" applyBorder="1" applyAlignment="1" applyProtection="1">
      <alignment horizontal="left" vertical="center"/>
    </xf>
    <xf numFmtId="49" fontId="33" fillId="5" borderId="0" xfId="2" applyNumberFormat="1" applyFont="1" applyFill="1" applyBorder="1" applyAlignment="1" applyProtection="1">
      <alignment horizontal="right" vertical="center" wrapText="1"/>
    </xf>
    <xf numFmtId="176" fontId="41" fillId="0" borderId="0" xfId="2" applyNumberFormat="1" applyFont="1" applyFill="1" applyBorder="1" applyAlignment="1" applyProtection="1">
      <alignment horizontal="right" vertical="center" wrapText="1"/>
    </xf>
    <xf numFmtId="176" fontId="41" fillId="5" borderId="0" xfId="2" applyNumberFormat="1" applyFont="1" applyFill="1" applyBorder="1" applyAlignment="1" applyProtection="1">
      <alignment horizontal="right" vertical="center" wrapText="1"/>
    </xf>
    <xf numFmtId="49" fontId="5" fillId="5" borderId="0" xfId="2" applyNumberFormat="1" applyFont="1" applyFill="1" applyBorder="1" applyAlignment="1" applyProtection="1">
      <alignment horizontal="left" vertical="center" wrapText="1"/>
    </xf>
    <xf numFmtId="49" fontId="41" fillId="5" borderId="93" xfId="2" applyNumberFormat="1" applyFont="1" applyFill="1" applyBorder="1" applyAlignment="1" applyProtection="1">
      <alignment horizontal="right" vertical="center" wrapText="1"/>
    </xf>
    <xf numFmtId="178" fontId="5" fillId="5" borderId="3" xfId="0" applyNumberFormat="1" applyFont="1" applyFill="1" applyBorder="1" applyAlignment="1" applyProtection="1">
      <alignment vertical="center" wrapText="1"/>
    </xf>
    <xf numFmtId="176" fontId="5" fillId="5" borderId="3" xfId="0" applyNumberFormat="1" applyFont="1" applyFill="1" applyBorder="1" applyAlignment="1" applyProtection="1">
      <alignment vertical="center" wrapText="1"/>
    </xf>
    <xf numFmtId="181" fontId="5" fillId="5" borderId="0" xfId="0" applyNumberFormat="1" applyFont="1" applyFill="1" applyBorder="1" applyProtection="1">
      <alignment vertical="center"/>
    </xf>
    <xf numFmtId="177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180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179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176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179" fontId="5" fillId="2" borderId="89" xfId="0" applyNumberFormat="1" applyFont="1" applyFill="1" applyBorder="1" applyAlignment="1" applyProtection="1">
      <alignment vertical="center" shrinkToFit="1"/>
      <protection locked="0"/>
    </xf>
    <xf numFmtId="17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178" fontId="49" fillId="0" borderId="54" xfId="0" applyNumberFormat="1" applyFont="1" applyFill="1" applyBorder="1" applyAlignment="1" applyProtection="1">
      <alignment horizontal="right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right" vertical="center" shrinkToFit="1"/>
      <protection locked="0"/>
    </xf>
    <xf numFmtId="0" fontId="5" fillId="2" borderId="25" xfId="0" applyFont="1" applyFill="1" applyBorder="1" applyAlignment="1" applyProtection="1">
      <alignment horizontal="right" vertical="center" shrinkToFit="1"/>
      <protection locked="0"/>
    </xf>
    <xf numFmtId="31" fontId="5" fillId="0" borderId="71" xfId="0" applyNumberFormat="1" applyFont="1" applyBorder="1" applyAlignment="1" applyProtection="1">
      <alignment horizontal="center" vertical="center" shrinkToFit="1"/>
    </xf>
    <xf numFmtId="31" fontId="5" fillId="0" borderId="26" xfId="0" applyNumberFormat="1" applyFont="1" applyBorder="1" applyAlignment="1" applyProtection="1">
      <alignment horizontal="center" vertical="center" shrinkToFit="1"/>
    </xf>
    <xf numFmtId="0" fontId="0" fillId="2" borderId="72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56" xfId="0" applyFill="1" applyBorder="1" applyAlignment="1" applyProtection="1">
      <alignment horizontal="center" vertical="center" shrinkToFit="1"/>
      <protection locked="0"/>
    </xf>
    <xf numFmtId="185" fontId="5" fillId="2" borderId="25" xfId="0" applyNumberFormat="1" applyFont="1" applyFill="1" applyBorder="1" applyAlignment="1" applyProtection="1">
      <alignment horizontal="left" vertical="center" shrinkToFit="1"/>
      <protection locked="0"/>
    </xf>
    <xf numFmtId="185" fontId="5" fillId="2" borderId="42" xfId="0" applyNumberFormat="1" applyFont="1" applyFill="1" applyBorder="1" applyAlignment="1" applyProtection="1">
      <alignment horizontal="left" vertical="center" shrinkToFit="1"/>
      <protection locked="0"/>
    </xf>
    <xf numFmtId="0" fontId="5" fillId="4" borderId="1" xfId="0" applyFont="1" applyFill="1" applyBorder="1" applyAlignment="1" applyProtection="1">
      <alignment horizontal="right" vertical="center" shrinkToFit="1"/>
      <protection locked="0"/>
    </xf>
    <xf numFmtId="0" fontId="0" fillId="4" borderId="25" xfId="0" applyFill="1" applyBorder="1" applyAlignment="1" applyProtection="1">
      <alignment horizontal="right" vertical="center" shrinkToFit="1"/>
      <protection locked="0"/>
    </xf>
    <xf numFmtId="0" fontId="5" fillId="4" borderId="25" xfId="0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</xf>
    <xf numFmtId="0" fontId="12" fillId="8" borderId="58" xfId="0" applyFont="1" applyFill="1" applyBorder="1" applyAlignment="1" applyProtection="1">
      <alignment horizontal="center" vertical="center"/>
    </xf>
    <xf numFmtId="0" fontId="12" fillId="8" borderId="59" xfId="0" applyFont="1" applyFill="1" applyBorder="1" applyAlignment="1" applyProtection="1">
      <alignment horizontal="center" vertical="center"/>
    </xf>
    <xf numFmtId="0" fontId="12" fillId="8" borderId="60" xfId="0" applyFont="1" applyFill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10" fillId="0" borderId="62" xfId="0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65" xfId="0" applyFont="1" applyFill="1" applyBorder="1" applyAlignment="1" applyProtection="1">
      <alignment horizontal="center" vertical="center" shrinkToFit="1"/>
      <protection locked="0"/>
    </xf>
    <xf numFmtId="18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67" xfId="0" applyFont="1" applyFill="1" applyBorder="1" applyAlignment="1" applyProtection="1">
      <alignment horizontal="center" vertical="center" shrinkToFit="1"/>
      <protection locked="0"/>
    </xf>
    <xf numFmtId="0" fontId="0" fillId="4" borderId="68" xfId="0" applyFill="1" applyBorder="1" applyAlignment="1" applyProtection="1">
      <alignment horizontal="center" vertical="center" shrinkToFit="1"/>
      <protection locked="0"/>
    </xf>
    <xf numFmtId="0" fontId="0" fillId="4" borderId="69" xfId="0" applyFill="1" applyBorder="1" applyAlignment="1" applyProtection="1">
      <alignment horizontal="center" vertical="center" shrinkToFit="1"/>
      <protection locked="0"/>
    </xf>
    <xf numFmtId="0" fontId="5" fillId="4" borderId="67" xfId="0" applyFont="1" applyFill="1" applyBorder="1" applyAlignment="1" applyProtection="1">
      <alignment horizontal="center" vertical="center" shrinkToFit="1"/>
      <protection locked="0"/>
    </xf>
    <xf numFmtId="0" fontId="5" fillId="4" borderId="68" xfId="0" applyFont="1" applyFill="1" applyBorder="1" applyAlignment="1" applyProtection="1">
      <alignment horizontal="center" vertical="center" shrinkToFit="1"/>
      <protection locked="0"/>
    </xf>
    <xf numFmtId="0" fontId="5" fillId="4" borderId="73" xfId="0" applyFont="1" applyFill="1" applyBorder="1" applyAlignment="1" applyProtection="1">
      <alignment horizontal="center" vertical="center" shrinkToFit="1"/>
      <protection locked="0"/>
    </xf>
    <xf numFmtId="185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185" fontId="5" fillId="2" borderId="25" xfId="0" applyNumberFormat="1" applyFont="1" applyFill="1" applyBorder="1" applyAlignment="1" applyProtection="1">
      <alignment horizontal="right" vertical="center" shrinkToFit="1"/>
      <protection locked="0"/>
    </xf>
    <xf numFmtId="185" fontId="5" fillId="2" borderId="1" xfId="0" applyNumberFormat="1" applyFont="1" applyFill="1" applyBorder="1" applyAlignment="1" applyProtection="1">
      <alignment horizontal="left" vertical="top" shrinkToFit="1"/>
      <protection locked="0"/>
    </xf>
    <xf numFmtId="185" fontId="5" fillId="2" borderId="25" xfId="0" applyNumberFormat="1" applyFont="1" applyFill="1" applyBorder="1" applyAlignment="1" applyProtection="1">
      <alignment horizontal="left" vertical="top" shrinkToFit="1"/>
      <protection locked="0"/>
    </xf>
    <xf numFmtId="185" fontId="5" fillId="2" borderId="36" xfId="0" applyNumberFormat="1" applyFont="1" applyFill="1" applyBorder="1" applyAlignment="1" applyProtection="1">
      <alignment horizontal="left" vertical="top" shrinkToFit="1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25" xfId="0" applyFont="1" applyFill="1" applyBorder="1" applyAlignment="1" applyProtection="1">
      <alignment horizontal="center" vertical="center" shrinkToFit="1"/>
      <protection locked="0"/>
    </xf>
    <xf numFmtId="0" fontId="13" fillId="2" borderId="42" xfId="0" applyFont="1" applyFill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</xf>
    <xf numFmtId="0" fontId="13" fillId="4" borderId="66" xfId="0" applyFont="1" applyFill="1" applyBorder="1" applyAlignment="1" applyProtection="1">
      <alignment horizontal="center" vertical="center" shrinkToFit="1"/>
      <protection locked="0"/>
    </xf>
    <xf numFmtId="0" fontId="13" fillId="4" borderId="37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40" xfId="0" applyFont="1" applyFill="1" applyBorder="1" applyAlignment="1" applyProtection="1">
      <alignment horizontal="center" vertical="center" shrinkToFit="1"/>
      <protection locked="0"/>
    </xf>
    <xf numFmtId="0" fontId="13" fillId="4" borderId="20" xfId="0" applyFont="1" applyFill="1" applyBorder="1" applyAlignment="1" applyProtection="1">
      <alignment horizontal="center" vertical="center" shrinkToFit="1"/>
      <protection locked="0"/>
    </xf>
    <xf numFmtId="0" fontId="13" fillId="4" borderId="21" xfId="0" applyFont="1" applyFill="1" applyBorder="1" applyAlignment="1" applyProtection="1">
      <alignment horizontal="center" vertical="center" shrinkToFit="1"/>
      <protection locked="0"/>
    </xf>
    <xf numFmtId="0" fontId="0" fillId="4" borderId="67" xfId="0" applyFill="1" applyBorder="1" applyAlignment="1" applyProtection="1">
      <alignment horizontal="center" vertical="center" shrinkToFit="1"/>
      <protection locked="0"/>
    </xf>
    <xf numFmtId="31" fontId="0" fillId="2" borderId="70" xfId="0" applyNumberFormat="1" applyFill="1" applyBorder="1" applyAlignment="1" applyProtection="1">
      <alignment horizontal="center" vertical="center" shrinkToFit="1"/>
      <protection locked="0"/>
    </xf>
    <xf numFmtId="31" fontId="0" fillId="2" borderId="33" xfId="0" applyNumberForma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180" fontId="9" fillId="0" borderId="1" xfId="0" applyNumberFormat="1" applyFont="1" applyFill="1" applyBorder="1" applyAlignment="1" applyProtection="1">
      <alignment horizontal="center" vertical="center" wrapText="1" shrinkToFit="1"/>
    </xf>
    <xf numFmtId="180" fontId="9" fillId="0" borderId="36" xfId="0" applyNumberFormat="1" applyFont="1" applyFill="1" applyBorder="1" applyAlignment="1" applyProtection="1">
      <alignment horizontal="center" vertical="center" wrapText="1" shrinkToFit="1"/>
    </xf>
    <xf numFmtId="0" fontId="0" fillId="5" borderId="66" xfId="0" applyFont="1" applyFill="1" applyBorder="1" applyAlignment="1" applyProtection="1">
      <alignment horizontal="left" vertical="center" wrapText="1"/>
    </xf>
    <xf numFmtId="0" fontId="0" fillId="5" borderId="37" xfId="0" applyFont="1" applyFill="1" applyBorder="1" applyAlignment="1" applyProtection="1">
      <alignment horizontal="left" vertical="center" wrapText="1"/>
    </xf>
    <xf numFmtId="0" fontId="0" fillId="5" borderId="25" xfId="0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vertical="center" wrapText="1" shrinkToFit="1"/>
    </xf>
    <xf numFmtId="0" fontId="9" fillId="0" borderId="25" xfId="0" applyFont="1" applyBorder="1" applyAlignment="1" applyProtection="1">
      <alignment vertical="center" wrapText="1" shrinkToFit="1"/>
    </xf>
    <xf numFmtId="0" fontId="9" fillId="0" borderId="42" xfId="0" applyFont="1" applyBorder="1" applyAlignment="1" applyProtection="1">
      <alignment vertical="center" wrapText="1" shrinkToFit="1"/>
    </xf>
    <xf numFmtId="180" fontId="9" fillId="0" borderId="29" xfId="0" applyNumberFormat="1" applyFont="1" applyFill="1" applyBorder="1" applyAlignment="1" applyProtection="1">
      <alignment horizontal="center" vertical="center" wrapText="1" shrinkToFit="1"/>
    </xf>
    <xf numFmtId="0" fontId="9" fillId="0" borderId="56" xfId="0" applyFont="1" applyFill="1" applyBorder="1" applyAlignment="1" applyProtection="1">
      <alignment horizontal="center" vertical="center" wrapText="1" shrinkToFit="1"/>
    </xf>
    <xf numFmtId="180" fontId="9" fillId="0" borderId="38" xfId="0" applyNumberFormat="1" applyFont="1" applyFill="1" applyBorder="1" applyAlignment="1" applyProtection="1">
      <alignment horizontal="center" vertical="center" wrapText="1" shrinkToFit="1"/>
    </xf>
    <xf numFmtId="0" fontId="9" fillId="0" borderId="81" xfId="0" applyFont="1" applyFill="1" applyBorder="1" applyAlignment="1" applyProtection="1">
      <alignment horizontal="center" vertical="center" wrapText="1" shrinkToFit="1"/>
    </xf>
    <xf numFmtId="0" fontId="0" fillId="5" borderId="29" xfId="0" applyFont="1" applyFill="1" applyBorder="1" applyAlignment="1" applyProtection="1">
      <alignment horizontal="left" vertical="center" shrinkToFit="1"/>
    </xf>
    <xf numFmtId="0" fontId="0" fillId="5" borderId="27" xfId="0" applyFill="1" applyBorder="1" applyAlignment="1" applyProtection="1">
      <alignment horizontal="left" vertical="center" shrinkToFit="1"/>
    </xf>
    <xf numFmtId="0" fontId="0" fillId="5" borderId="28" xfId="0" applyFill="1" applyBorder="1" applyAlignment="1" applyProtection="1">
      <alignment horizontal="left" vertical="center" shrinkToFit="1"/>
    </xf>
    <xf numFmtId="0" fontId="9" fillId="0" borderId="79" xfId="0" applyFont="1" applyFill="1" applyBorder="1" applyAlignment="1" applyProtection="1">
      <alignment horizontal="left" vertical="center"/>
    </xf>
    <xf numFmtId="0" fontId="9" fillId="0" borderId="80" xfId="0" applyFont="1" applyFill="1" applyBorder="1" applyAlignment="1" applyProtection="1">
      <alignment horizontal="left" vertical="center"/>
    </xf>
    <xf numFmtId="178" fontId="11" fillId="0" borderId="38" xfId="0" applyNumberFormat="1" applyFont="1" applyFill="1" applyBorder="1" applyAlignment="1" applyProtection="1">
      <alignment horizontal="center" vertical="center" shrinkToFit="1"/>
    </xf>
    <xf numFmtId="178" fontId="8" fillId="0" borderId="81" xfId="0" applyNumberFormat="1" applyFont="1" applyFill="1" applyBorder="1" applyAlignment="1" applyProtection="1">
      <alignment horizontal="center" vertical="center" shrinkToFit="1"/>
    </xf>
    <xf numFmtId="0" fontId="0" fillId="0" borderId="66" xfId="0" applyFont="1" applyFill="1" applyBorder="1" applyAlignment="1" applyProtection="1">
      <alignment horizontal="left" vertical="center" wrapText="1"/>
    </xf>
    <xf numFmtId="0" fontId="0" fillId="0" borderId="37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 shrinkToFit="1"/>
    </xf>
    <xf numFmtId="0" fontId="11" fillId="0" borderId="8" xfId="0" applyFont="1" applyFill="1" applyBorder="1" applyAlignment="1" applyProtection="1">
      <alignment horizontal="center" vertical="center" shrinkToFit="1"/>
    </xf>
    <xf numFmtId="0" fontId="0" fillId="5" borderId="47" xfId="0" applyFont="1" applyFill="1" applyBorder="1" applyAlignment="1" applyProtection="1">
      <alignment horizontal="center" vertical="center" wrapText="1"/>
      <protection locked="0"/>
    </xf>
    <xf numFmtId="0" fontId="1" fillId="5" borderId="47" xfId="0" applyFont="1" applyFill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horizontal="center" vertical="center" wrapText="1"/>
      <protection locked="0"/>
    </xf>
    <xf numFmtId="0" fontId="0" fillId="5" borderId="26" xfId="0" applyFill="1" applyBorder="1" applyAlignment="1" applyProtection="1">
      <alignment horizontal="center" vertical="center" wrapText="1"/>
    </xf>
    <xf numFmtId="0" fontId="0" fillId="5" borderId="42" xfId="0" applyFill="1" applyBorder="1" applyAlignment="1" applyProtection="1">
      <alignment horizontal="left" vertical="center" wrapText="1"/>
    </xf>
    <xf numFmtId="0" fontId="0" fillId="5" borderId="38" xfId="0" applyFill="1" applyBorder="1" applyAlignment="1" applyProtection="1">
      <alignment horizontal="center" vertical="center" wrapText="1"/>
    </xf>
    <xf numFmtId="0" fontId="0" fillId="0" borderId="66" xfId="0" applyFill="1" applyBorder="1" applyAlignment="1" applyProtection="1">
      <alignment vertical="center" wrapText="1"/>
    </xf>
    <xf numFmtId="0" fontId="0" fillId="0" borderId="37" xfId="0" applyFill="1" applyBorder="1" applyAlignment="1" applyProtection="1">
      <alignment vertical="center" wrapText="1"/>
    </xf>
    <xf numFmtId="0" fontId="0" fillId="0" borderId="39" xfId="0" applyFill="1" applyBorder="1" applyAlignment="1" applyProtection="1">
      <alignment vertical="center" wrapText="1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5" borderId="41" xfId="0" applyFill="1" applyBorder="1" applyAlignment="1" applyProtection="1">
      <alignment horizontal="right" vertical="center" textRotation="255" wrapText="1"/>
    </xf>
    <xf numFmtId="0" fontId="0" fillId="5" borderId="26" xfId="0" applyFill="1" applyBorder="1" applyAlignment="1" applyProtection="1">
      <alignment horizontal="right" vertical="center" textRotation="255" wrapText="1"/>
    </xf>
    <xf numFmtId="0" fontId="5" fillId="0" borderId="74" xfId="0" applyFont="1" applyBorder="1" applyAlignment="1" applyProtection="1">
      <alignment horizontal="center" vertical="center" wrapText="1"/>
    </xf>
    <xf numFmtId="0" fontId="0" fillId="0" borderId="74" xfId="0" applyBorder="1" applyAlignment="1" applyProtection="1">
      <alignment horizontal="center" vertical="center"/>
    </xf>
    <xf numFmtId="0" fontId="0" fillId="6" borderId="49" xfId="0" applyFont="1" applyFill="1" applyBorder="1" applyAlignment="1" applyProtection="1">
      <alignment horizontal="center" vertical="center" wrapText="1"/>
    </xf>
    <xf numFmtId="0" fontId="1" fillId="6" borderId="47" xfId="0" applyFont="1" applyFill="1" applyBorder="1" applyAlignment="1" applyProtection="1">
      <alignment horizontal="center" vertical="center" wrapText="1"/>
    </xf>
    <xf numFmtId="0" fontId="1" fillId="6" borderId="24" xfId="0" applyFont="1" applyFill="1" applyBorder="1" applyAlignment="1" applyProtection="1">
      <alignment horizontal="center" vertical="center" wrapText="1"/>
    </xf>
    <xf numFmtId="0" fontId="0" fillId="5" borderId="72" xfId="0" applyFont="1" applyFill="1" applyBorder="1" applyAlignment="1" applyProtection="1">
      <alignment horizontal="left" vertical="center" wrapText="1"/>
    </xf>
    <xf numFmtId="0" fontId="0" fillId="5" borderId="14" xfId="0" applyFont="1" applyFill="1" applyBorder="1" applyAlignment="1" applyProtection="1">
      <alignment horizontal="left" vertical="center" wrapText="1"/>
    </xf>
    <xf numFmtId="0" fontId="0" fillId="5" borderId="14" xfId="0" applyFont="1" applyFill="1" applyBorder="1" applyAlignment="1" applyProtection="1">
      <alignment vertical="center" wrapText="1"/>
    </xf>
    <xf numFmtId="0" fontId="0" fillId="5" borderId="75" xfId="0" applyFont="1" applyFill="1" applyBorder="1" applyAlignment="1" applyProtection="1">
      <alignment horizontal="left" vertical="center" wrapText="1" shrinkToFit="1"/>
    </xf>
    <xf numFmtId="0" fontId="0" fillId="5" borderId="76" xfId="0" applyFont="1" applyFill="1" applyBorder="1" applyAlignment="1" applyProtection="1">
      <alignment horizontal="left" vertical="center" wrapText="1" shrinkToFit="1"/>
    </xf>
    <xf numFmtId="0" fontId="0" fillId="5" borderId="77" xfId="0" applyFont="1" applyFill="1" applyBorder="1" applyAlignment="1" applyProtection="1">
      <alignment horizontal="left" vertical="center" wrapText="1" shrinkToFit="1"/>
    </xf>
    <xf numFmtId="178" fontId="11" fillId="0" borderId="26" xfId="0" applyNumberFormat="1" applyFont="1" applyFill="1" applyBorder="1" applyAlignment="1" applyProtection="1">
      <alignment horizontal="center" vertical="center" shrinkToFit="1"/>
    </xf>
    <xf numFmtId="178" fontId="8" fillId="0" borderId="30" xfId="0" applyNumberFormat="1" applyFont="1" applyFill="1" applyBorder="1" applyAlignment="1" applyProtection="1">
      <alignment horizontal="center" vertical="center" shrinkToFit="1"/>
    </xf>
    <xf numFmtId="0" fontId="9" fillId="0" borderId="66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29" xfId="0" applyFont="1" applyFill="1" applyBorder="1" applyAlignment="1" applyProtection="1">
      <alignment horizontal="center" vertical="center" wrapText="1" shrinkToFit="1"/>
    </xf>
    <xf numFmtId="178" fontId="11" fillId="0" borderId="75" xfId="0" applyNumberFormat="1" applyFont="1" applyFill="1" applyBorder="1" applyAlignment="1" applyProtection="1">
      <alignment horizontal="center" vertical="center" shrinkToFit="1"/>
    </xf>
    <xf numFmtId="178" fontId="11" fillId="0" borderId="78" xfId="0" applyNumberFormat="1" applyFont="1" applyFill="1" applyBorder="1" applyAlignment="1" applyProtection="1">
      <alignment horizontal="center" vertical="center" shrinkToFit="1"/>
    </xf>
    <xf numFmtId="0" fontId="1" fillId="0" borderId="29" xfId="0" applyFon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9" fillId="0" borderId="75" xfId="0" applyFont="1" applyFill="1" applyBorder="1" applyAlignment="1" applyProtection="1">
      <alignment horizontal="left" vertical="center" wrapText="1"/>
    </xf>
    <xf numFmtId="0" fontId="9" fillId="0" borderId="78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shrinkToFit="1"/>
    </xf>
    <xf numFmtId="0" fontId="9" fillId="5" borderId="17" xfId="0" applyFont="1" applyFill="1" applyBorder="1" applyAlignment="1" applyProtection="1">
      <alignment horizontal="left" vertical="center" shrinkToFit="1"/>
    </xf>
    <xf numFmtId="0" fontId="12" fillId="9" borderId="82" xfId="0" applyFont="1" applyFill="1" applyBorder="1" applyAlignment="1" applyProtection="1">
      <alignment horizontal="center" vertical="center"/>
    </xf>
    <xf numFmtId="0" fontId="12" fillId="9" borderId="83" xfId="0" applyFont="1" applyFill="1" applyBorder="1" applyAlignment="1" applyProtection="1">
      <alignment horizontal="center" vertical="center"/>
    </xf>
    <xf numFmtId="0" fontId="12" fillId="9" borderId="84" xfId="0" applyFont="1" applyFill="1" applyBorder="1" applyAlignment="1" applyProtection="1">
      <alignment horizontal="center" vertical="center"/>
    </xf>
    <xf numFmtId="0" fontId="13" fillId="0" borderId="8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0" fontId="13" fillId="0" borderId="68" xfId="0" applyFont="1" applyBorder="1" applyAlignment="1" applyProtection="1">
      <alignment horizontal="center" vertical="center" shrinkToFit="1"/>
    </xf>
    <xf numFmtId="0" fontId="4" fillId="0" borderId="68" xfId="0" applyFont="1" applyBorder="1" applyAlignment="1" applyProtection="1">
      <alignment horizontal="center" vertical="center" shrinkToFit="1"/>
    </xf>
    <xf numFmtId="0" fontId="4" fillId="0" borderId="69" xfId="0" applyFont="1" applyBorder="1" applyAlignment="1" applyProtection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top" wrapText="1"/>
    </xf>
    <xf numFmtId="49" fontId="41" fillId="5" borderId="1" xfId="3" applyNumberFormat="1" applyFont="1" applyFill="1" applyBorder="1" applyAlignment="1" applyProtection="1">
      <alignment horizontal="left" vertical="center" wrapText="1"/>
    </xf>
    <xf numFmtId="49" fontId="41" fillId="5" borderId="25" xfId="3" applyNumberFormat="1" applyFont="1" applyFill="1" applyBorder="1" applyAlignment="1" applyProtection="1">
      <alignment horizontal="left" vertical="center" wrapText="1"/>
    </xf>
    <xf numFmtId="49" fontId="41" fillId="5" borderId="42" xfId="3" applyNumberFormat="1" applyFont="1" applyFill="1" applyBorder="1" applyAlignment="1" applyProtection="1">
      <alignment horizontal="left" vertical="center" wrapText="1"/>
    </xf>
    <xf numFmtId="179" fontId="5" fillId="4" borderId="89" xfId="0" applyNumberFormat="1" applyFont="1" applyFill="1" applyBorder="1" applyAlignment="1" applyProtection="1">
      <alignment horizontal="center" vertical="center" shrinkToFit="1"/>
      <protection locked="0"/>
    </xf>
    <xf numFmtId="179" fontId="5" fillId="4" borderId="88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89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74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88" xfId="0" applyNumberFormat="1" applyFont="1" applyFill="1" applyBorder="1" applyAlignment="1" applyProtection="1">
      <alignment horizontal="center" vertical="center" shrinkToFit="1"/>
      <protection locked="0"/>
    </xf>
    <xf numFmtId="38" fontId="5" fillId="5" borderId="0" xfId="3" applyFont="1" applyFill="1" applyBorder="1" applyAlignment="1" applyProtection="1">
      <alignment horizontal="left" vertical="center" shrinkToFit="1"/>
    </xf>
    <xf numFmtId="49" fontId="41" fillId="5" borderId="0" xfId="3" applyNumberFormat="1" applyFont="1" applyFill="1" applyBorder="1" applyAlignment="1" applyProtection="1">
      <alignment horizontal="left" vertical="top" wrapText="1"/>
    </xf>
    <xf numFmtId="0" fontId="13" fillId="0" borderId="90" xfId="0" applyFont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9" fillId="5" borderId="17" xfId="0" applyFont="1" applyFill="1" applyBorder="1" applyAlignment="1" applyProtection="1">
      <alignment horizontal="center" vertical="center" shrinkToFit="1"/>
    </xf>
    <xf numFmtId="188" fontId="5" fillId="5" borderId="0" xfId="4" applyNumberFormat="1" applyFont="1" applyFill="1" applyBorder="1" applyAlignment="1" applyProtection="1">
      <alignment horizontal="center" vertical="center"/>
    </xf>
    <xf numFmtId="38" fontId="5" fillId="5" borderId="0" xfId="3" applyFont="1" applyFill="1" applyBorder="1" applyAlignment="1" applyProtection="1">
      <alignment horizontal="center" vertical="center"/>
    </xf>
    <xf numFmtId="49" fontId="45" fillId="5" borderId="0" xfId="3" applyNumberFormat="1" applyFont="1" applyFill="1" applyBorder="1" applyAlignment="1" applyProtection="1">
      <alignment horizontal="left" vertical="distributed" wrapText="1"/>
    </xf>
    <xf numFmtId="186" fontId="5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86" fontId="5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0" xfId="3" applyNumberFormat="1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center" wrapText="1"/>
    </xf>
    <xf numFmtId="0" fontId="4" fillId="0" borderId="67" xfId="0" applyFont="1" applyBorder="1" applyAlignment="1" applyProtection="1">
      <alignment horizontal="center" vertical="center" shrinkToFit="1"/>
    </xf>
    <xf numFmtId="0" fontId="4" fillId="0" borderId="73" xfId="0" applyFont="1" applyBorder="1" applyAlignment="1" applyProtection="1">
      <alignment horizontal="center" vertical="center" shrinkToFit="1"/>
    </xf>
    <xf numFmtId="0" fontId="5" fillId="5" borderId="0" xfId="0" applyFont="1" applyFill="1" applyBorder="1" applyAlignment="1" applyProtection="1">
      <alignment vertical="justify" wrapText="1"/>
    </xf>
    <xf numFmtId="0" fontId="0" fillId="0" borderId="68" xfId="0" applyBorder="1" applyAlignment="1" applyProtection="1">
      <alignment horizontal="center" vertical="center" shrinkToFit="1"/>
    </xf>
    <xf numFmtId="0" fontId="0" fillId="0" borderId="73" xfId="0" applyBorder="1" applyAlignment="1" applyProtection="1">
      <alignment horizontal="center" vertical="center" shrinkToFit="1"/>
    </xf>
    <xf numFmtId="0" fontId="11" fillId="5" borderId="0" xfId="0" applyFont="1" applyFill="1" applyBorder="1" applyAlignment="1" applyProtection="1">
      <alignment horizontal="left" vertical="center" shrinkToFit="1"/>
    </xf>
    <xf numFmtId="0" fontId="11" fillId="5" borderId="17" xfId="0" applyFont="1" applyFill="1" applyBorder="1" applyAlignment="1" applyProtection="1">
      <alignment horizontal="left" vertical="center" shrinkToFit="1"/>
    </xf>
    <xf numFmtId="0" fontId="33" fillId="5" borderId="0" xfId="0" applyFont="1" applyFill="1" applyBorder="1" applyAlignment="1" applyProtection="1">
      <alignment vertical="distributed" wrapText="1"/>
    </xf>
    <xf numFmtId="0" fontId="13" fillId="0" borderId="29" xfId="0" applyFont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13" fillId="0" borderId="56" xfId="0" applyFont="1" applyBorder="1" applyAlignment="1" applyProtection="1">
      <alignment horizontal="center" vertical="center" shrinkToFit="1"/>
    </xf>
    <xf numFmtId="186" fontId="5" fillId="4" borderId="70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33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95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67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68" xfId="0" applyNumberFormat="1" applyFont="1" applyFill="1" applyBorder="1" applyAlignment="1" applyProtection="1">
      <alignment horizontal="center" vertical="center" shrinkToFit="1"/>
      <protection locked="0"/>
    </xf>
    <xf numFmtId="186" fontId="5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6" xfId="0" applyFont="1" applyBorder="1" applyAlignment="1" applyProtection="1">
      <alignment horizontal="center" vertical="center" shrinkToFit="1"/>
    </xf>
    <xf numFmtId="0" fontId="9" fillId="5" borderId="49" xfId="0" applyFont="1" applyFill="1" applyBorder="1" applyAlignment="1" applyProtection="1">
      <alignment horizontal="center" vertical="distributed"/>
    </xf>
    <xf numFmtId="0" fontId="9" fillId="5" borderId="91" xfId="0" applyFont="1" applyFill="1" applyBorder="1" applyAlignment="1" applyProtection="1">
      <alignment vertical="distributed"/>
    </xf>
    <xf numFmtId="0" fontId="9" fillId="0" borderId="71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vertical="center"/>
    </xf>
    <xf numFmtId="186" fontId="5" fillId="2" borderId="89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74" xfId="0" applyNumberFormat="1" applyFont="1" applyFill="1" applyBorder="1" applyAlignment="1" applyProtection="1">
      <alignment horizontal="center" vertical="center" shrinkToFit="1"/>
      <protection locked="0"/>
    </xf>
    <xf numFmtId="186" fontId="5" fillId="2" borderId="88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89" xfId="0" applyNumberFormat="1" applyFont="1" applyFill="1" applyBorder="1" applyAlignment="1" applyProtection="1">
      <alignment horizontal="center" vertical="center" shrinkToFit="1"/>
      <protection locked="0"/>
    </xf>
    <xf numFmtId="180" fontId="5" fillId="2" borderId="10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6" xfId="0" applyFont="1" applyBorder="1" applyAlignment="1" applyProtection="1">
      <alignment horizontal="center" vertical="center" wrapText="1"/>
    </xf>
    <xf numFmtId="0" fontId="5" fillId="0" borderId="90" xfId="0" applyFont="1" applyBorder="1" applyAlignment="1" applyProtection="1">
      <alignment horizontal="center" vertical="center" wrapText="1"/>
    </xf>
    <xf numFmtId="0" fontId="5" fillId="0" borderId="97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13" fillId="5" borderId="85" xfId="0" applyFont="1" applyFill="1" applyBorder="1" applyAlignment="1" applyProtection="1">
      <alignment horizontal="center" vertical="center" shrinkToFit="1"/>
    </xf>
    <xf numFmtId="0" fontId="13" fillId="5" borderId="86" xfId="0" applyFont="1" applyFill="1" applyBorder="1" applyAlignment="1" applyProtection="1">
      <alignment horizontal="center" vertical="center" shrinkToFit="1"/>
    </xf>
    <xf numFmtId="0" fontId="12" fillId="9" borderId="99" xfId="0" applyFont="1" applyFill="1" applyBorder="1" applyAlignment="1" applyProtection="1">
      <alignment horizontal="center" vertical="center"/>
    </xf>
    <xf numFmtId="0" fontId="12" fillId="9" borderId="100" xfId="0" applyFont="1" applyFill="1" applyBorder="1" applyAlignment="1" applyProtection="1">
      <alignment horizontal="center" vertical="center"/>
    </xf>
    <xf numFmtId="0" fontId="12" fillId="9" borderId="102" xfId="0" applyFont="1" applyFill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 shrinkToFit="1"/>
    </xf>
    <xf numFmtId="0" fontId="5" fillId="0" borderId="69" xfId="0" applyFont="1" applyBorder="1" applyAlignment="1" applyProtection="1">
      <alignment horizontal="center" vertical="center" shrinkToFit="1"/>
    </xf>
    <xf numFmtId="0" fontId="13" fillId="5" borderId="87" xfId="0" applyFont="1" applyFill="1" applyBorder="1" applyAlignment="1" applyProtection="1">
      <alignment horizontal="center" vertical="center" shrinkToFit="1"/>
    </xf>
    <xf numFmtId="0" fontId="13" fillId="0" borderId="68" xfId="0" applyNumberFormat="1" applyFont="1" applyBorder="1" applyAlignment="1" applyProtection="1">
      <alignment horizontal="center" vertical="center" shrinkToFit="1"/>
    </xf>
    <xf numFmtId="0" fontId="13" fillId="0" borderId="69" xfId="0" applyNumberFormat="1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distributed"/>
    </xf>
    <xf numFmtId="0" fontId="9" fillId="0" borderId="91" xfId="0" applyFont="1" applyBorder="1" applyAlignment="1" applyProtection="1">
      <alignment vertical="distributed"/>
    </xf>
    <xf numFmtId="0" fontId="9" fillId="5" borderId="0" xfId="0" applyFont="1" applyFill="1" applyBorder="1" applyAlignment="1" applyProtection="1">
      <alignment horizontal="left" vertical="justify"/>
    </xf>
    <xf numFmtId="0" fontId="5" fillId="0" borderId="89" xfId="0" applyFont="1" applyBorder="1" applyAlignment="1" applyProtection="1">
      <alignment horizontal="center" vertical="center" shrinkToFit="1"/>
    </xf>
    <xf numFmtId="0" fontId="5" fillId="0" borderId="88" xfId="0" applyFont="1" applyBorder="1" applyAlignment="1" applyProtection="1">
      <alignment horizontal="center" vertical="center" shrinkToFit="1"/>
    </xf>
    <xf numFmtId="0" fontId="5" fillId="0" borderId="98" xfId="0" applyFont="1" applyBorder="1" applyAlignment="1" applyProtection="1">
      <alignment horizontal="center" vertical="center" shrinkToFit="1"/>
    </xf>
    <xf numFmtId="0" fontId="5" fillId="5" borderId="70" xfId="0" applyFont="1" applyFill="1" applyBorder="1" applyAlignment="1" applyProtection="1">
      <alignment horizontal="center" vertical="center"/>
    </xf>
    <xf numFmtId="0" fontId="5" fillId="5" borderId="95" xfId="0" applyFont="1" applyFill="1" applyBorder="1" applyAlignment="1" applyProtection="1">
      <alignment horizontal="center" vertical="center"/>
    </xf>
    <xf numFmtId="176" fontId="0" fillId="5" borderId="29" xfId="0" applyNumberFormat="1" applyFont="1" applyFill="1" applyBorder="1" applyAlignment="1" applyProtection="1">
      <alignment horizontal="center" vertical="center"/>
    </xf>
    <xf numFmtId="176" fontId="0" fillId="5" borderId="28" xfId="0" applyNumberFormat="1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176" fontId="0" fillId="5" borderId="1" xfId="0" applyNumberFormat="1" applyFont="1" applyFill="1" applyBorder="1" applyAlignment="1" applyProtection="1">
      <alignment horizontal="center" vertical="center"/>
    </xf>
    <xf numFmtId="176" fontId="0" fillId="5" borderId="25" xfId="0" applyNumberFormat="1" applyFont="1" applyFill="1" applyBorder="1" applyAlignment="1" applyProtection="1">
      <alignment horizontal="center" vertical="center"/>
    </xf>
    <xf numFmtId="176" fontId="0" fillId="5" borderId="42" xfId="0" applyNumberFormat="1" applyFont="1" applyFill="1" applyBorder="1" applyAlignment="1" applyProtection="1">
      <alignment horizontal="center" vertical="center"/>
    </xf>
    <xf numFmtId="0" fontId="5" fillId="5" borderId="46" xfId="0" applyFont="1" applyFill="1" applyBorder="1" applyAlignment="1" applyProtection="1">
      <alignment horizontal="center" vertical="center"/>
    </xf>
    <xf numFmtId="0" fontId="5" fillId="5" borderId="51" xfId="0" applyFont="1" applyFill="1" applyBorder="1" applyAlignment="1" applyProtection="1">
      <alignment horizontal="center" vertical="center"/>
    </xf>
    <xf numFmtId="176" fontId="0" fillId="5" borderId="26" xfId="0" applyNumberFormat="1" applyFont="1" applyFill="1" applyBorder="1" applyAlignment="1" applyProtection="1">
      <alignment horizontal="center" vertical="center"/>
    </xf>
    <xf numFmtId="176" fontId="0" fillId="5" borderId="30" xfId="0" applyNumberFormat="1" applyFont="1" applyFill="1" applyBorder="1" applyAlignment="1" applyProtection="1">
      <alignment horizontal="center" vertical="center"/>
    </xf>
    <xf numFmtId="176" fontId="0" fillId="5" borderId="7" xfId="0" applyNumberFormat="1" applyFont="1" applyFill="1" applyBorder="1" applyAlignment="1" applyProtection="1">
      <alignment horizontal="center" vertical="center"/>
    </xf>
    <xf numFmtId="176" fontId="0" fillId="5" borderId="9" xfId="0" applyNumberFormat="1" applyFont="1" applyFill="1" applyBorder="1" applyAlignment="1" applyProtection="1">
      <alignment horizontal="center" vertical="center"/>
    </xf>
    <xf numFmtId="176" fontId="14" fillId="5" borderId="98" xfId="0" applyNumberFormat="1" applyFont="1" applyFill="1" applyBorder="1" applyAlignment="1" applyProtection="1">
      <alignment horizontal="center" vertical="center"/>
    </xf>
    <xf numFmtId="0" fontId="14" fillId="5" borderId="74" xfId="0" applyFont="1" applyFill="1" applyBorder="1" applyAlignment="1" applyProtection="1">
      <alignment horizontal="center" vertical="center"/>
    </xf>
    <xf numFmtId="0" fontId="14" fillId="5" borderId="101" xfId="0" applyFont="1" applyFill="1" applyBorder="1" applyAlignment="1" applyProtection="1">
      <alignment horizontal="center" vertical="center"/>
    </xf>
    <xf numFmtId="0" fontId="5" fillId="5" borderId="98" xfId="0" applyFont="1" applyFill="1" applyBorder="1" applyAlignment="1" applyProtection="1">
      <alignment horizontal="center" vertical="center" wrapText="1"/>
    </xf>
    <xf numFmtId="0" fontId="5" fillId="5" borderId="101" xfId="0" applyFont="1" applyFill="1" applyBorder="1" applyAlignment="1" applyProtection="1">
      <alignment horizontal="center" vertical="center" wrapText="1"/>
    </xf>
    <xf numFmtId="176" fontId="0" fillId="5" borderId="67" xfId="0" applyNumberFormat="1" applyFont="1" applyFill="1" applyBorder="1" applyAlignment="1" applyProtection="1">
      <alignment horizontal="center" vertical="center"/>
    </xf>
    <xf numFmtId="176" fontId="0" fillId="5" borderId="69" xfId="0" applyNumberFormat="1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76" fontId="0" fillId="5" borderId="40" xfId="0" applyNumberFormat="1" applyFont="1" applyFill="1" applyBorder="1" applyAlignment="1" applyProtection="1">
      <alignment horizontal="center" vertical="center"/>
    </xf>
    <xf numFmtId="176" fontId="0" fillId="5" borderId="20" xfId="0" applyNumberFormat="1" applyFont="1" applyFill="1" applyBorder="1" applyAlignment="1" applyProtection="1">
      <alignment horizontal="center" vertical="center"/>
    </xf>
    <xf numFmtId="176" fontId="0" fillId="5" borderId="11" xfId="0" applyNumberFormat="1" applyFont="1" applyFill="1" applyBorder="1" applyAlignment="1" applyProtection="1">
      <alignment horizontal="center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18"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  <name val="ＭＳ Ｐゴシック"/>
        <scheme val="none"/>
      </font>
    </dxf>
    <dxf>
      <font>
        <color theme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5" Type="http://schemas.openxmlformats.org/officeDocument/2006/relationships/image" Target="../media/image8.png"/><Relationship Id="rId4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6.jpeg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2.emf"/><Relationship Id="rId5" Type="http://schemas.openxmlformats.org/officeDocument/2006/relationships/image" Target="../media/image3.emf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272843</xdr:colOff>
      <xdr:row>17</xdr:row>
      <xdr:rowOff>51954</xdr:rowOff>
    </xdr:from>
    <xdr:to>
      <xdr:col>6</xdr:col>
      <xdr:colOff>359553</xdr:colOff>
      <xdr:row>19</xdr:row>
      <xdr:rowOff>133350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1977818" y="3480954"/>
          <a:ext cx="2372710" cy="4623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180975</xdr:colOff>
      <xdr:row>17</xdr:row>
      <xdr:rowOff>0</xdr:rowOff>
    </xdr:from>
    <xdr:to>
      <xdr:col>3</xdr:col>
      <xdr:colOff>62593</xdr:colOff>
      <xdr:row>19</xdr:row>
      <xdr:rowOff>65940</xdr:rowOff>
    </xdr:to>
    <xdr:pic>
      <xdr:nvPicPr>
        <xdr:cNvPr id="17" name="図 1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94" r="42372"/>
        <a:stretch/>
      </xdr:blipFill>
      <xdr:spPr bwMode="auto">
        <a:xfrm>
          <a:off x="762000" y="3505200"/>
          <a:ext cx="1043668" cy="5040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153136</xdr:colOff>
      <xdr:row>31</xdr:row>
      <xdr:rowOff>9525</xdr:rowOff>
    </xdr:from>
    <xdr:to>
      <xdr:col>4</xdr:col>
      <xdr:colOff>685798</xdr:colOff>
      <xdr:row>33</xdr:row>
      <xdr:rowOff>103983</xdr:rowOff>
    </xdr:to>
    <xdr:pic>
      <xdr:nvPicPr>
        <xdr:cNvPr id="19" name="図 1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858111" y="6419850"/>
          <a:ext cx="1513737" cy="4754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74470</xdr:colOff>
      <xdr:row>37</xdr:row>
      <xdr:rowOff>151533</xdr:rowOff>
    </xdr:from>
    <xdr:to>
      <xdr:col>10</xdr:col>
      <xdr:colOff>95251</xdr:colOff>
      <xdr:row>41</xdr:row>
      <xdr:rowOff>2329</xdr:rowOff>
    </xdr:to>
    <xdr:pic>
      <xdr:nvPicPr>
        <xdr:cNvPr id="20" name="図 19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1"/>
        <a:stretch/>
      </xdr:blipFill>
      <xdr:spPr bwMode="auto">
        <a:xfrm>
          <a:off x="617395" y="7666758"/>
          <a:ext cx="5897706" cy="6127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118013</xdr:colOff>
      <xdr:row>44</xdr:row>
      <xdr:rowOff>67203</xdr:rowOff>
    </xdr:from>
    <xdr:to>
      <xdr:col>3</xdr:col>
      <xdr:colOff>325198</xdr:colOff>
      <xdr:row>47</xdr:row>
      <xdr:rowOff>171507</xdr:rowOff>
    </xdr:to>
    <xdr:pic>
      <xdr:nvPicPr>
        <xdr:cNvPr id="21" name="図 20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658839" y="9019089"/>
          <a:ext cx="1369558" cy="5159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47625</xdr:colOff>
      <xdr:row>69</xdr:row>
      <xdr:rowOff>76200</xdr:rowOff>
    </xdr:from>
    <xdr:to>
      <xdr:col>3</xdr:col>
      <xdr:colOff>256927</xdr:colOff>
      <xdr:row>72</xdr:row>
      <xdr:rowOff>28563</xdr:rowOff>
    </xdr:to>
    <xdr:pic>
      <xdr:nvPicPr>
        <xdr:cNvPr id="22" name="図 21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27" r="39126"/>
        <a:stretch/>
      </xdr:blipFill>
      <xdr:spPr bwMode="auto">
        <a:xfrm>
          <a:off x="590550" y="13716000"/>
          <a:ext cx="1371352" cy="4667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209550</xdr:colOff>
      <xdr:row>81</xdr:row>
      <xdr:rowOff>9525</xdr:rowOff>
    </xdr:from>
    <xdr:to>
      <xdr:col>5</xdr:col>
      <xdr:colOff>388408</xdr:colOff>
      <xdr:row>91</xdr:row>
      <xdr:rowOff>148166</xdr:rowOff>
    </xdr:to>
    <xdr:pic>
      <xdr:nvPicPr>
        <xdr:cNvPr id="23" name="図 13" descr="白紙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860713"/>
          <a:ext cx="3687233" cy="1884891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190501</xdr:colOff>
      <xdr:row>94</xdr:row>
      <xdr:rowOff>62346</xdr:rowOff>
    </xdr:from>
    <xdr:to>
      <xdr:col>5</xdr:col>
      <xdr:colOff>17318</xdr:colOff>
      <xdr:row>105</xdr:row>
      <xdr:rowOff>43296</xdr:rowOff>
    </xdr:to>
    <xdr:pic>
      <xdr:nvPicPr>
        <xdr:cNvPr id="24" name="図 13" descr="白紙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8131271"/>
          <a:ext cx="3227242" cy="18669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147205</xdr:colOff>
      <xdr:row>94</xdr:row>
      <xdr:rowOff>54552</xdr:rowOff>
    </xdr:from>
    <xdr:to>
      <xdr:col>10</xdr:col>
      <xdr:colOff>355023</xdr:colOff>
      <xdr:row>105</xdr:row>
      <xdr:rowOff>35502</xdr:rowOff>
    </xdr:to>
    <xdr:pic>
      <xdr:nvPicPr>
        <xdr:cNvPr id="25" name="図 13" descr="白紙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7630" y="18123477"/>
          <a:ext cx="3122468" cy="18669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31</xdr:row>
      <xdr:rowOff>171450</xdr:rowOff>
    </xdr:from>
    <xdr:to>
      <xdr:col>2</xdr:col>
      <xdr:colOff>412151</xdr:colOff>
      <xdr:row>33</xdr:row>
      <xdr:rowOff>18031</xdr:rowOff>
    </xdr:to>
    <xdr:pic>
      <xdr:nvPicPr>
        <xdr:cNvPr id="12" name="図 11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790575" y="633412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11113</xdr:colOff>
      <xdr:row>26</xdr:row>
      <xdr:rowOff>220662</xdr:rowOff>
    </xdr:from>
    <xdr:to>
      <xdr:col>4</xdr:col>
      <xdr:colOff>110133</xdr:colOff>
      <xdr:row>29</xdr:row>
      <xdr:rowOff>49802</xdr:rowOff>
    </xdr:to>
    <xdr:pic>
      <xdr:nvPicPr>
        <xdr:cNvPr id="8" name="図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534988" y="5387975"/>
          <a:ext cx="2234208" cy="448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649329</xdr:colOff>
      <xdr:row>38</xdr:row>
      <xdr:rowOff>200025</xdr:rowOff>
    </xdr:from>
    <xdr:to>
      <xdr:col>5</xdr:col>
      <xdr:colOff>206778</xdr:colOff>
      <xdr:row>41</xdr:row>
      <xdr:rowOff>82786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1925679" y="7896225"/>
          <a:ext cx="1510074" cy="4828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8</xdr:col>
      <xdr:colOff>95250</xdr:colOff>
      <xdr:row>70</xdr:row>
      <xdr:rowOff>71100</xdr:rowOff>
    </xdr:to>
    <xdr:pic>
      <xdr:nvPicPr>
        <xdr:cNvPr id="14" name="図 13" descr="白紙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1534775"/>
          <a:ext cx="5029200" cy="25476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72</xdr:row>
      <xdr:rowOff>19050</xdr:rowOff>
    </xdr:from>
    <xdr:to>
      <xdr:col>8</xdr:col>
      <xdr:colOff>105318</xdr:colOff>
      <xdr:row>85</xdr:row>
      <xdr:rowOff>95250</xdr:rowOff>
    </xdr:to>
    <xdr:pic>
      <xdr:nvPicPr>
        <xdr:cNvPr id="15" name="図 13" descr="白紙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411325"/>
          <a:ext cx="5039268" cy="255270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295275</xdr:colOff>
      <xdr:row>39</xdr:row>
      <xdr:rowOff>133350</xdr:rowOff>
    </xdr:from>
    <xdr:to>
      <xdr:col>2</xdr:col>
      <xdr:colOff>174026</xdr:colOff>
      <xdr:row>40</xdr:row>
      <xdr:rowOff>170431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819150" y="808672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438150</xdr:colOff>
      <xdr:row>11</xdr:row>
      <xdr:rowOff>19050</xdr:rowOff>
    </xdr:from>
    <xdr:to>
      <xdr:col>2</xdr:col>
      <xdr:colOff>390525</xdr:colOff>
      <xdr:row>12</xdr:row>
      <xdr:rowOff>176850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628900"/>
          <a:ext cx="1228725" cy="3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528387</xdr:colOff>
      <xdr:row>66</xdr:row>
      <xdr:rowOff>104775</xdr:rowOff>
    </xdr:to>
    <xdr:pic>
      <xdr:nvPicPr>
        <xdr:cNvPr id="6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4935200"/>
          <a:ext cx="4229100" cy="22002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69</xdr:row>
      <xdr:rowOff>28575</xdr:rowOff>
    </xdr:from>
    <xdr:to>
      <xdr:col>7</xdr:col>
      <xdr:colOff>566487</xdr:colOff>
      <xdr:row>80</xdr:row>
      <xdr:rowOff>133349</xdr:rowOff>
    </xdr:to>
    <xdr:pic>
      <xdr:nvPicPr>
        <xdr:cNvPr id="7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7630775"/>
          <a:ext cx="4229100" cy="2200275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484897</xdr:colOff>
      <xdr:row>42</xdr:row>
      <xdr:rowOff>159419</xdr:rowOff>
    </xdr:from>
    <xdr:to>
      <xdr:col>6</xdr:col>
      <xdr:colOff>427357</xdr:colOff>
      <xdr:row>44</xdr:row>
      <xdr:rowOff>204104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349792" y="8822156"/>
          <a:ext cx="1516591" cy="4858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130342</xdr:colOff>
      <xdr:row>30</xdr:row>
      <xdr:rowOff>210552</xdr:rowOff>
    </xdr:from>
    <xdr:to>
      <xdr:col>5</xdr:col>
      <xdr:colOff>245403</xdr:colOff>
      <xdr:row>33</xdr:row>
      <xdr:rowOff>40104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631658" y="6507078"/>
          <a:ext cx="2431140" cy="4912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43</xdr:row>
      <xdr:rowOff>104775</xdr:rowOff>
    </xdr:from>
    <xdr:to>
      <xdr:col>2</xdr:col>
      <xdr:colOff>631226</xdr:colOff>
      <xdr:row>44</xdr:row>
      <xdr:rowOff>113281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1038225" y="898207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11</xdr:row>
      <xdr:rowOff>38100</xdr:rowOff>
    </xdr:from>
    <xdr:to>
      <xdr:col>3</xdr:col>
      <xdr:colOff>456083</xdr:colOff>
      <xdr:row>13</xdr:row>
      <xdr:rowOff>0</xdr:rowOff>
    </xdr:to>
    <xdr:pic>
      <xdr:nvPicPr>
        <xdr:cNvPr id="10" name="図 9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7" r="39406"/>
        <a:stretch/>
      </xdr:blipFill>
      <xdr:spPr bwMode="auto">
        <a:xfrm>
          <a:off x="590550" y="2313517"/>
          <a:ext cx="1484783" cy="491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44117</xdr:colOff>
      <xdr:row>31</xdr:row>
      <xdr:rowOff>38100</xdr:rowOff>
    </xdr:from>
    <xdr:to>
      <xdr:col>2</xdr:col>
      <xdr:colOff>358442</xdr:colOff>
      <xdr:row>32</xdr:row>
      <xdr:rowOff>76200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041" r="44517"/>
        <a:stretch/>
      </xdr:blipFill>
      <xdr:spPr bwMode="auto">
        <a:xfrm>
          <a:off x="635670" y="6976311"/>
          <a:ext cx="725404" cy="27873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133350</xdr:colOff>
      <xdr:row>48</xdr:row>
      <xdr:rowOff>0</xdr:rowOff>
    </xdr:from>
    <xdr:to>
      <xdr:col>3</xdr:col>
      <xdr:colOff>57227</xdr:colOff>
      <xdr:row>50</xdr:row>
      <xdr:rowOff>43296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66" r="42986" b="-644"/>
        <a:stretch>
          <a:fillRect/>
        </a:stretch>
      </xdr:blipFill>
      <xdr:spPr bwMode="auto">
        <a:xfrm>
          <a:off x="722168" y="11135591"/>
          <a:ext cx="93699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120225</xdr:colOff>
      <xdr:row>52</xdr:row>
      <xdr:rowOff>3467</xdr:rowOff>
    </xdr:from>
    <xdr:to>
      <xdr:col>5</xdr:col>
      <xdr:colOff>358350</xdr:colOff>
      <xdr:row>55</xdr:row>
      <xdr:rowOff>51416</xdr:rowOff>
    </xdr:to>
    <xdr:pic>
      <xdr:nvPicPr>
        <xdr:cNvPr id="13" name="図 12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47" r="32536"/>
        <a:stretch/>
      </xdr:blipFill>
      <xdr:spPr bwMode="auto">
        <a:xfrm>
          <a:off x="709043" y="12022285"/>
          <a:ext cx="2532784" cy="5155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108910</xdr:colOff>
      <xdr:row>66</xdr:row>
      <xdr:rowOff>220579</xdr:rowOff>
    </xdr:from>
    <xdr:to>
      <xdr:col>6</xdr:col>
      <xdr:colOff>357060</xdr:colOff>
      <xdr:row>70</xdr:row>
      <xdr:rowOff>5582</xdr:rowOff>
    </xdr:to>
    <xdr:pic>
      <xdr:nvPicPr>
        <xdr:cNvPr id="15" name="図 14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640"/>
        <a:stretch/>
      </xdr:blipFill>
      <xdr:spPr bwMode="auto">
        <a:xfrm>
          <a:off x="2414963" y="14678526"/>
          <a:ext cx="1507567" cy="4768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25977</xdr:colOff>
      <xdr:row>97</xdr:row>
      <xdr:rowOff>85725</xdr:rowOff>
    </xdr:from>
    <xdr:to>
      <xdr:col>4</xdr:col>
      <xdr:colOff>133350</xdr:colOff>
      <xdr:row>98</xdr:row>
      <xdr:rowOff>200526</xdr:rowOff>
    </xdr:to>
    <xdr:pic>
      <xdr:nvPicPr>
        <xdr:cNvPr id="16" name="図 15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6" r="38132"/>
        <a:stretch/>
      </xdr:blipFill>
      <xdr:spPr bwMode="auto">
        <a:xfrm>
          <a:off x="614795" y="21794066"/>
          <a:ext cx="1813214" cy="2879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323850</xdr:colOff>
      <xdr:row>67</xdr:row>
      <xdr:rowOff>133350</xdr:rowOff>
    </xdr:from>
    <xdr:to>
      <xdr:col>3</xdr:col>
      <xdr:colOff>345476</xdr:colOff>
      <xdr:row>69</xdr:row>
      <xdr:rowOff>56132</xdr:rowOff>
    </xdr:to>
    <xdr:pic>
      <xdr:nvPicPr>
        <xdr:cNvPr id="9" name="図 8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43" r="44284" b="-38"/>
        <a:stretch/>
      </xdr:blipFill>
      <xdr:spPr bwMode="auto">
        <a:xfrm>
          <a:off x="1323975" y="14773275"/>
          <a:ext cx="631226" cy="2275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118</xdr:row>
      <xdr:rowOff>28575</xdr:rowOff>
    </xdr:from>
    <xdr:to>
      <xdr:col>11</xdr:col>
      <xdr:colOff>367052</xdr:colOff>
      <xdr:row>158</xdr:row>
      <xdr:rowOff>379942</xdr:rowOff>
    </xdr:to>
    <xdr:pic>
      <xdr:nvPicPr>
        <xdr:cNvPr id="5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2517100"/>
          <a:ext cx="6038850" cy="79819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314325</xdr:colOff>
      <xdr:row>168</xdr:row>
      <xdr:rowOff>66675</xdr:rowOff>
    </xdr:from>
    <xdr:to>
      <xdr:col>11</xdr:col>
      <xdr:colOff>414677</xdr:colOff>
      <xdr:row>210</xdr:row>
      <xdr:rowOff>153459</xdr:rowOff>
    </xdr:to>
    <xdr:pic>
      <xdr:nvPicPr>
        <xdr:cNvPr id="6" name="図 13" descr="白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2042100"/>
          <a:ext cx="6038850" cy="7981950"/>
        </a:xfrm>
        <a:prstGeom prst="rect">
          <a:avLst/>
        </a:prstGeom>
        <a:solidFill>
          <a:srgbClr val="00B0F0">
            <a:alpha val="61176"/>
          </a:srgbClr>
        </a:solidFill>
        <a:ln w="317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showWhiteSpace="0" view="pageBreakPreview" zoomScaleNormal="100" zoomScaleSheetLayoutView="100" workbookViewId="0">
      <selection activeCell="B5" sqref="B5:F5"/>
    </sheetView>
  </sheetViews>
  <sheetFormatPr defaultColWidth="9" defaultRowHeight="13.5"/>
  <cols>
    <col min="1" max="1" width="12.875" style="1" customWidth="1"/>
    <col min="2" max="2" width="13.125" style="1" customWidth="1"/>
    <col min="3" max="3" width="4.875" style="1" customWidth="1"/>
    <col min="4" max="4" width="5.375" style="1" customWidth="1"/>
    <col min="5" max="5" width="6.5" style="1" customWidth="1"/>
    <col min="6" max="6" width="5.375" style="1" customWidth="1"/>
    <col min="7" max="7" width="8.5" style="1" customWidth="1"/>
    <col min="8" max="8" width="10.5" style="1" customWidth="1"/>
    <col min="9" max="9" width="7" style="1" customWidth="1"/>
    <col min="10" max="10" width="8.375" style="1" customWidth="1"/>
    <col min="11" max="11" width="7.25" style="1" customWidth="1"/>
    <col min="12" max="12" width="3.5" style="1" customWidth="1"/>
    <col min="13" max="13" width="14" style="1" customWidth="1"/>
    <col min="14" max="14" width="7.875" style="1" customWidth="1"/>
    <col min="15" max="15" width="3" style="1" customWidth="1"/>
    <col min="16" max="16" width="6.625" style="1" customWidth="1"/>
    <col min="17" max="17" width="12.875" style="1" customWidth="1"/>
    <col min="18" max="16384" width="9" style="1"/>
  </cols>
  <sheetData>
    <row r="1" spans="1:13" ht="14.25" thickBot="1">
      <c r="A1" s="408"/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3" ht="18.75" customHeight="1" thickTop="1" thickBot="1">
      <c r="A2" s="496" t="s">
        <v>321</v>
      </c>
      <c r="B2" s="497"/>
      <c r="C2" s="497"/>
      <c r="D2" s="497"/>
      <c r="E2" s="497"/>
      <c r="F2" s="497"/>
      <c r="G2" s="497"/>
      <c r="H2" s="497"/>
      <c r="I2" s="497"/>
      <c r="J2" s="497"/>
      <c r="K2" s="498"/>
    </row>
    <row r="3" spans="1:13" ht="20.100000000000001" customHeight="1" thickTop="1">
      <c r="A3" s="499" t="s">
        <v>6</v>
      </c>
      <c r="B3" s="501" t="s">
        <v>134</v>
      </c>
      <c r="C3" s="502"/>
      <c r="D3" s="502"/>
      <c r="E3" s="502"/>
      <c r="F3" s="502"/>
      <c r="G3" s="502"/>
      <c r="H3" s="503"/>
      <c r="I3" s="302" t="s">
        <v>143</v>
      </c>
      <c r="J3" s="507"/>
      <c r="K3" s="508"/>
    </row>
    <row r="4" spans="1:13" ht="20.100000000000001" customHeight="1">
      <c r="A4" s="500"/>
      <c r="B4" s="504"/>
      <c r="C4" s="505"/>
      <c r="D4" s="505"/>
      <c r="E4" s="505"/>
      <c r="F4" s="505"/>
      <c r="G4" s="505"/>
      <c r="H4" s="506"/>
      <c r="I4" s="2" t="s">
        <v>13</v>
      </c>
      <c r="J4" s="509"/>
      <c r="K4" s="510"/>
    </row>
    <row r="5" spans="1:13" ht="27" customHeight="1">
      <c r="A5" s="3" t="s">
        <v>7</v>
      </c>
      <c r="B5" s="524"/>
      <c r="C5" s="525"/>
      <c r="D5" s="525"/>
      <c r="E5" s="525"/>
      <c r="F5" s="526"/>
      <c r="G5" s="479" t="s">
        <v>1</v>
      </c>
      <c r="H5" s="528"/>
      <c r="I5" s="529"/>
      <c r="J5" s="529"/>
      <c r="K5" s="530"/>
      <c r="M5" s="4"/>
    </row>
    <row r="6" spans="1:13" ht="27" customHeight="1" thickBot="1">
      <c r="A6" s="5" t="s">
        <v>0</v>
      </c>
      <c r="B6" s="534"/>
      <c r="C6" s="512"/>
      <c r="D6" s="512"/>
      <c r="E6" s="512"/>
      <c r="F6" s="513"/>
      <c r="G6" s="527"/>
      <c r="H6" s="531"/>
      <c r="I6" s="532"/>
      <c r="J6" s="532"/>
      <c r="K6" s="533"/>
      <c r="M6" s="4"/>
    </row>
    <row r="7" spans="1:13" ht="27" customHeight="1">
      <c r="A7" s="403" t="s">
        <v>2</v>
      </c>
      <c r="B7" s="535"/>
      <c r="C7" s="536"/>
      <c r="D7" s="537"/>
      <c r="E7" s="537"/>
      <c r="F7" s="537"/>
      <c r="G7" s="482" t="s">
        <v>14</v>
      </c>
      <c r="H7" s="484"/>
      <c r="I7" s="485"/>
      <c r="J7" s="485"/>
      <c r="K7" s="486"/>
    </row>
    <row r="8" spans="1:13" ht="20.100000000000001" customHeight="1">
      <c r="A8" s="404" t="s">
        <v>15</v>
      </c>
      <c r="B8" s="517"/>
      <c r="C8" s="518"/>
      <c r="D8" s="405" t="s">
        <v>119</v>
      </c>
      <c r="E8" s="490"/>
      <c r="F8" s="491"/>
      <c r="G8" s="483"/>
      <c r="H8" s="487"/>
      <c r="I8" s="488"/>
      <c r="J8" s="488"/>
      <c r="K8" s="489"/>
    </row>
    <row r="9" spans="1:13" ht="39" customHeight="1">
      <c r="A9" s="406" t="s">
        <v>16</v>
      </c>
      <c r="B9" s="519"/>
      <c r="C9" s="520"/>
      <c r="D9" s="520"/>
      <c r="E9" s="520"/>
      <c r="F9" s="520"/>
      <c r="G9" s="520"/>
      <c r="H9" s="520"/>
      <c r="I9" s="520"/>
      <c r="J9" s="520"/>
      <c r="K9" s="521"/>
    </row>
    <row r="10" spans="1:13" ht="20.100000000000001" customHeight="1">
      <c r="A10" s="522" t="s">
        <v>4</v>
      </c>
      <c r="B10" s="39" t="s">
        <v>36</v>
      </c>
      <c r="C10" s="492"/>
      <c r="D10" s="493"/>
      <c r="E10" s="40" t="s">
        <v>120</v>
      </c>
      <c r="F10" s="41"/>
      <c r="G10" s="40" t="s">
        <v>17</v>
      </c>
      <c r="H10" s="41"/>
      <c r="I10" s="42" t="s">
        <v>121</v>
      </c>
      <c r="J10" s="324" t="s">
        <v>9</v>
      </c>
      <c r="K10" s="325"/>
    </row>
    <row r="11" spans="1:13" ht="20.100000000000001" customHeight="1">
      <c r="A11" s="522"/>
      <c r="B11" s="63" t="s">
        <v>47</v>
      </c>
      <c r="C11" s="492"/>
      <c r="D11" s="494"/>
      <c r="E11" s="64" t="s">
        <v>48</v>
      </c>
      <c r="F11" s="41"/>
      <c r="G11" s="64" t="s">
        <v>17</v>
      </c>
      <c r="H11" s="62"/>
      <c r="I11" s="65" t="s">
        <v>121</v>
      </c>
      <c r="J11" s="326"/>
      <c r="K11" s="327"/>
    </row>
    <row r="12" spans="1:13" ht="20.100000000000001" customHeight="1">
      <c r="A12" s="522"/>
      <c r="B12" s="6" t="s">
        <v>3</v>
      </c>
      <c r="C12" s="476"/>
      <c r="D12" s="477"/>
      <c r="E12" s="477"/>
      <c r="F12" s="478"/>
      <c r="G12" s="479" t="s">
        <v>114</v>
      </c>
      <c r="H12" s="479"/>
      <c r="I12" s="480"/>
      <c r="J12" s="481"/>
      <c r="K12" s="328" t="s">
        <v>122</v>
      </c>
    </row>
    <row r="13" spans="1:13" ht="20.100000000000001" customHeight="1" thickBot="1">
      <c r="A13" s="523"/>
      <c r="B13" s="7" t="s">
        <v>42</v>
      </c>
      <c r="C13" s="511" t="s">
        <v>383</v>
      </c>
      <c r="D13" s="512"/>
      <c r="E13" s="512"/>
      <c r="F13" s="513"/>
      <c r="G13" s="495" t="s">
        <v>115</v>
      </c>
      <c r="H13" s="495"/>
      <c r="I13" s="514"/>
      <c r="J13" s="515"/>
      <c r="K13" s="516"/>
    </row>
    <row r="14" spans="1:13" ht="7.35" customHeight="1" thickBot="1">
      <c r="A14" s="575"/>
      <c r="B14" s="576"/>
      <c r="C14" s="576"/>
      <c r="D14" s="576"/>
      <c r="E14" s="576"/>
      <c r="F14" s="576"/>
      <c r="G14" s="576"/>
      <c r="H14" s="576"/>
      <c r="I14" s="576"/>
      <c r="J14" s="576"/>
      <c r="K14" s="576"/>
    </row>
    <row r="15" spans="1:13" ht="18" customHeight="1">
      <c r="A15" s="577" t="s">
        <v>142</v>
      </c>
      <c r="B15" s="580" t="s">
        <v>231</v>
      </c>
      <c r="C15" s="581"/>
      <c r="D15" s="582"/>
      <c r="E15" s="582"/>
      <c r="F15" s="582"/>
      <c r="G15" s="118"/>
      <c r="H15" s="329"/>
      <c r="I15" s="119"/>
      <c r="J15" s="119"/>
      <c r="K15" s="120"/>
    </row>
    <row r="16" spans="1:13" ht="20.25" customHeight="1">
      <c r="A16" s="578"/>
      <c r="B16" s="309"/>
      <c r="C16" s="583" t="s">
        <v>123</v>
      </c>
      <c r="D16" s="584"/>
      <c r="E16" s="584"/>
      <c r="F16" s="585"/>
      <c r="G16" s="110" t="s">
        <v>297</v>
      </c>
      <c r="H16" s="374" t="str">
        <f>IF(AND('1.定格エネルギー消費量'!H50&lt;&gt;"",'1.定格エネルギー消費量'!H50&lt;='1.定格エネルギー消費量'!E52,'1.定格エネルギー消費量'!H50&gt;='1.定格エネルギー消費量'!F52,'1.定格エネルギー消費量'!H44&lt;&gt;""),'1.定格エネルギー消費量'!H44,"")</f>
        <v/>
      </c>
      <c r="I16" s="48" t="s">
        <v>124</v>
      </c>
      <c r="J16" s="596" t="s">
        <v>40</v>
      </c>
      <c r="K16" s="597"/>
    </row>
    <row r="17" spans="1:14" ht="20.25" customHeight="1">
      <c r="A17" s="578"/>
      <c r="B17" s="310"/>
      <c r="C17" s="550" t="s">
        <v>39</v>
      </c>
      <c r="D17" s="551"/>
      <c r="E17" s="551"/>
      <c r="F17" s="552"/>
      <c r="G17" s="407" t="s">
        <v>298</v>
      </c>
      <c r="H17" s="375" t="str">
        <f>IF(AND('1.定格エネルギー消費量'!H77&lt;&gt;"",'1.定格エネルギー消費量'!H77&lt;='1.定格エネルギー消費量'!E79,'1.定格エネルギー消費量'!H77&gt;='1.定格エネルギー消費量'!F79,'1.定格エネルギー消費量'!H75&lt;&gt;""),'1.定格エネルギー消費量'!H75,"")</f>
        <v/>
      </c>
      <c r="I17" s="45" t="s">
        <v>125</v>
      </c>
      <c r="J17" s="553" t="str">
        <f>"許容差　"&amp;"+"&amp;'1.定格エネルギー消費量'!E79&amp;"%、"&amp;'1.定格エネルギー消費量'!G79&amp;"%"</f>
        <v>許容差　+25%、-25%</v>
      </c>
      <c r="K17" s="554"/>
    </row>
    <row r="18" spans="1:14" ht="17.25" customHeight="1">
      <c r="A18" s="578"/>
      <c r="B18" s="389" t="s">
        <v>232</v>
      </c>
      <c r="C18" s="542"/>
      <c r="D18" s="542"/>
      <c r="E18" s="542"/>
      <c r="F18" s="567"/>
      <c r="G18" s="303" t="s">
        <v>46</v>
      </c>
      <c r="H18" s="355"/>
      <c r="I18" s="304"/>
      <c r="J18" s="304"/>
      <c r="K18" s="305"/>
    </row>
    <row r="19" spans="1:14" ht="22.7" customHeight="1">
      <c r="A19" s="578"/>
      <c r="B19" s="557" t="s">
        <v>233</v>
      </c>
      <c r="C19" s="558"/>
      <c r="D19" s="559"/>
      <c r="E19" s="559"/>
      <c r="F19" s="560"/>
      <c r="G19" s="111" t="s">
        <v>314</v>
      </c>
      <c r="H19" s="356" t="str">
        <f>'3.立上り性能'!H21</f>
        <v/>
      </c>
      <c r="I19" s="46" t="s">
        <v>320</v>
      </c>
      <c r="J19" s="561"/>
      <c r="K19" s="562"/>
    </row>
    <row r="20" spans="1:14" ht="21.6" customHeight="1">
      <c r="A20" s="578"/>
      <c r="B20" s="557" t="s">
        <v>234</v>
      </c>
      <c r="C20" s="558"/>
      <c r="D20" s="559"/>
      <c r="E20" s="559"/>
      <c r="F20" s="560"/>
      <c r="G20" s="110" t="s">
        <v>146</v>
      </c>
      <c r="H20" s="357" t="str">
        <f>IF(+'4.調理能力'!H24&lt;&gt;"",+'4.調理能力'!H24,"")</f>
        <v/>
      </c>
      <c r="I20" s="48" t="s">
        <v>29</v>
      </c>
      <c r="J20" s="588" t="s">
        <v>144</v>
      </c>
      <c r="K20" s="589"/>
    </row>
    <row r="21" spans="1:14" ht="21" customHeight="1">
      <c r="A21" s="578"/>
      <c r="B21" s="593"/>
      <c r="C21" s="594"/>
      <c r="D21" s="594"/>
      <c r="E21" s="594"/>
      <c r="F21" s="595"/>
      <c r="G21" s="112" t="s">
        <v>147</v>
      </c>
      <c r="H21" s="354" t="str">
        <f>IF(+'4.調理能力'!H26&lt;&gt;"",+'4.調理能力'!H26,"")</f>
        <v/>
      </c>
      <c r="I21" s="59" t="s">
        <v>34</v>
      </c>
      <c r="J21" s="590"/>
      <c r="K21" s="547"/>
      <c r="M21" s="60"/>
    </row>
    <row r="22" spans="1:14" ht="20.25" customHeight="1">
      <c r="A22" s="578"/>
      <c r="B22" s="540" t="s">
        <v>235</v>
      </c>
      <c r="C22" s="541"/>
      <c r="D22" s="542"/>
      <c r="E22" s="542"/>
      <c r="F22" s="542"/>
      <c r="G22" s="121"/>
      <c r="H22" s="358"/>
      <c r="I22" s="122"/>
      <c r="J22" s="123"/>
      <c r="K22" s="124"/>
    </row>
    <row r="23" spans="1:14" ht="21" customHeight="1">
      <c r="A23" s="578"/>
      <c r="B23" s="573"/>
      <c r="C23" s="572" t="s">
        <v>126</v>
      </c>
      <c r="D23" s="572"/>
      <c r="E23" s="568" t="s">
        <v>127</v>
      </c>
      <c r="F23" s="568"/>
      <c r="G23" s="113" t="s">
        <v>148</v>
      </c>
      <c r="H23" s="374" t="str">
        <f>'5.エネルギー消費量 '!I20</f>
        <v/>
      </c>
      <c r="I23" s="58" t="s">
        <v>10</v>
      </c>
      <c r="J23" s="591"/>
      <c r="K23" s="592"/>
    </row>
    <row r="24" spans="1:14" ht="21" customHeight="1">
      <c r="A24" s="578"/>
      <c r="B24" s="573"/>
      <c r="C24" s="572"/>
      <c r="D24" s="572"/>
      <c r="E24" s="566" t="s">
        <v>128</v>
      </c>
      <c r="F24" s="566"/>
      <c r="G24" s="114" t="s">
        <v>149</v>
      </c>
      <c r="H24" s="376" t="str">
        <f>'5.エネルギー消費量 '!I28</f>
        <v/>
      </c>
      <c r="I24" s="47" t="s">
        <v>10</v>
      </c>
      <c r="J24" s="586"/>
      <c r="K24" s="587"/>
    </row>
    <row r="25" spans="1:14" ht="21" customHeight="1">
      <c r="A25" s="578"/>
      <c r="B25" s="573"/>
      <c r="C25" s="572" t="s">
        <v>129</v>
      </c>
      <c r="D25" s="572"/>
      <c r="E25" s="568" t="s">
        <v>45</v>
      </c>
      <c r="F25" s="568"/>
      <c r="G25" s="113" t="s">
        <v>150</v>
      </c>
      <c r="H25" s="374" t="str">
        <f>'5.エネルギー消費量 '!I35</f>
        <v/>
      </c>
      <c r="I25" s="58" t="s">
        <v>10</v>
      </c>
      <c r="J25" s="555"/>
      <c r="K25" s="556"/>
    </row>
    <row r="26" spans="1:14" ht="21" customHeight="1">
      <c r="A26" s="578"/>
      <c r="B26" s="573"/>
      <c r="C26" s="572"/>
      <c r="D26" s="572"/>
      <c r="E26" s="566" t="s">
        <v>44</v>
      </c>
      <c r="F26" s="566"/>
      <c r="G26" s="114" t="s">
        <v>151</v>
      </c>
      <c r="H26" s="375" t="str">
        <f>'5.エネルギー消費量 '!I38</f>
        <v/>
      </c>
      <c r="I26" s="47" t="s">
        <v>10</v>
      </c>
      <c r="J26" s="586"/>
      <c r="K26" s="587"/>
    </row>
    <row r="27" spans="1:14" ht="21" customHeight="1">
      <c r="A27" s="578"/>
      <c r="B27" s="573"/>
      <c r="C27" s="572" t="s">
        <v>130</v>
      </c>
      <c r="D27" s="572"/>
      <c r="E27" s="568" t="s">
        <v>131</v>
      </c>
      <c r="F27" s="568"/>
      <c r="G27" s="115" t="s">
        <v>152</v>
      </c>
      <c r="H27" s="374" t="str">
        <f>'5.エネルギー消費量 '!I75</f>
        <v/>
      </c>
      <c r="I27" s="58" t="s">
        <v>113</v>
      </c>
      <c r="J27" s="548"/>
      <c r="K27" s="549"/>
    </row>
    <row r="28" spans="1:14" ht="21" customHeight="1">
      <c r="A28" s="578"/>
      <c r="B28" s="573"/>
      <c r="C28" s="572"/>
      <c r="D28" s="572"/>
      <c r="E28" s="566" t="s">
        <v>132</v>
      </c>
      <c r="F28" s="566"/>
      <c r="G28" s="116" t="s">
        <v>153</v>
      </c>
      <c r="H28" s="376" t="str">
        <f>'5.エネルギー消費量 '!I82</f>
        <v/>
      </c>
      <c r="I28" s="47" t="s">
        <v>113</v>
      </c>
      <c r="J28" s="546"/>
      <c r="K28" s="547"/>
      <c r="N28" s="1" t="s">
        <v>286</v>
      </c>
    </row>
    <row r="29" spans="1:14" ht="21" customHeight="1">
      <c r="A29" s="578"/>
      <c r="B29" s="573"/>
      <c r="C29" s="572" t="s">
        <v>310</v>
      </c>
      <c r="D29" s="572"/>
      <c r="E29" s="568" t="s">
        <v>131</v>
      </c>
      <c r="F29" s="568"/>
      <c r="G29" s="115" t="s">
        <v>154</v>
      </c>
      <c r="H29" s="379" t="str">
        <f>'5.エネルギー消費量 '!I106</f>
        <v/>
      </c>
      <c r="I29" s="58" t="s">
        <v>37</v>
      </c>
      <c r="J29" s="548" t="str">
        <f>"立上り回数 "&amp;TEXT('5.エネルギー消費量 '!I104,"0")&amp;"回/日"</f>
        <v>立上り回数 1回/日</v>
      </c>
      <c r="K29" s="549"/>
      <c r="N29" s="297">
        <f>+'5.エネルギー消費量 '!I104</f>
        <v>1</v>
      </c>
    </row>
    <row r="30" spans="1:14" ht="21" customHeight="1">
      <c r="A30" s="578"/>
      <c r="B30" s="574"/>
      <c r="C30" s="572"/>
      <c r="D30" s="572"/>
      <c r="E30" s="566" t="s">
        <v>132</v>
      </c>
      <c r="F30" s="566"/>
      <c r="G30" s="116" t="s">
        <v>155</v>
      </c>
      <c r="H30" s="380" t="str">
        <f>'5.エネルギー消費量 '!I114</f>
        <v/>
      </c>
      <c r="I30" s="47" t="s">
        <v>37</v>
      </c>
      <c r="J30" s="546" t="str">
        <f>"調理回数 "&amp;TEXT(+'5.エネルギー消費量 '!I105,"0")&amp;"回/日"</f>
        <v>調理回数 1回/日</v>
      </c>
      <c r="K30" s="547"/>
      <c r="N30" s="298">
        <f>+'5.エネルギー消費量 '!I105</f>
        <v>1</v>
      </c>
    </row>
    <row r="31" spans="1:14" ht="18.75" customHeight="1">
      <c r="A31" s="578"/>
      <c r="B31" s="569" t="s">
        <v>334</v>
      </c>
      <c r="C31" s="570"/>
      <c r="D31" s="570"/>
      <c r="E31" s="570"/>
      <c r="F31" s="571"/>
      <c r="G31" s="306" t="s">
        <v>46</v>
      </c>
      <c r="H31" s="359"/>
      <c r="I31" s="307"/>
      <c r="J31" s="307"/>
      <c r="K31" s="308"/>
    </row>
    <row r="32" spans="1:14" ht="34.5" customHeight="1">
      <c r="A32" s="579"/>
      <c r="B32" s="311" t="s">
        <v>335</v>
      </c>
      <c r="C32" s="543" t="s">
        <v>49</v>
      </c>
      <c r="D32" s="544"/>
      <c r="E32" s="544"/>
      <c r="F32" s="545"/>
      <c r="G32" s="301" t="s">
        <v>299</v>
      </c>
      <c r="H32" s="356" t="str">
        <f>'7.均一性'!F110</f>
        <v/>
      </c>
      <c r="I32" s="300"/>
      <c r="J32" s="538"/>
      <c r="K32" s="539"/>
    </row>
    <row r="33" spans="1:11" ht="15" customHeight="1">
      <c r="A33" s="563" t="s">
        <v>38</v>
      </c>
      <c r="B33" s="103"/>
      <c r="C33" s="104"/>
      <c r="D33" s="104"/>
      <c r="E33" s="104"/>
      <c r="F33" s="104"/>
      <c r="G33" s="104"/>
      <c r="H33" s="104"/>
      <c r="I33" s="104"/>
      <c r="J33" s="104"/>
      <c r="K33" s="105"/>
    </row>
    <row r="34" spans="1:11" ht="15" customHeight="1">
      <c r="A34" s="563"/>
      <c r="B34" s="103"/>
      <c r="C34" s="104"/>
      <c r="D34" s="104"/>
      <c r="E34" s="104"/>
      <c r="F34" s="104"/>
      <c r="G34" s="104"/>
      <c r="H34" s="104"/>
      <c r="I34" s="104"/>
      <c r="J34" s="104"/>
      <c r="K34" s="105"/>
    </row>
    <row r="35" spans="1:11" ht="15" customHeight="1">
      <c r="A35" s="563"/>
      <c r="B35" s="103"/>
      <c r="C35" s="104"/>
      <c r="D35" s="104"/>
      <c r="E35" s="104"/>
      <c r="F35" s="104"/>
      <c r="G35" s="104"/>
      <c r="H35" s="104"/>
      <c r="I35" s="104"/>
      <c r="J35" s="104"/>
      <c r="K35" s="105"/>
    </row>
    <row r="36" spans="1:11" ht="15" customHeight="1">
      <c r="A36" s="563"/>
      <c r="B36" s="103"/>
      <c r="C36" s="104"/>
      <c r="D36" s="104"/>
      <c r="E36" s="104"/>
      <c r="F36" s="104"/>
      <c r="G36" s="104"/>
      <c r="H36" s="104"/>
      <c r="I36" s="104"/>
      <c r="J36" s="104"/>
      <c r="K36" s="105"/>
    </row>
    <row r="37" spans="1:11" ht="15" customHeight="1">
      <c r="A37" s="564"/>
      <c r="B37" s="103"/>
      <c r="C37" s="104"/>
      <c r="D37" s="104"/>
      <c r="E37" s="104"/>
      <c r="F37" s="104"/>
      <c r="G37" s="104"/>
      <c r="H37" s="104"/>
      <c r="I37" s="104"/>
      <c r="J37" s="104"/>
      <c r="K37" s="105"/>
    </row>
    <row r="38" spans="1:11" ht="15" customHeight="1">
      <c r="A38" s="564"/>
      <c r="B38" s="103"/>
      <c r="C38" s="104"/>
      <c r="D38" s="104"/>
      <c r="E38" s="104"/>
      <c r="F38" s="104"/>
      <c r="G38" s="104"/>
      <c r="H38" s="104"/>
      <c r="I38" s="104"/>
      <c r="J38" s="104"/>
      <c r="K38" s="105"/>
    </row>
    <row r="39" spans="1:11" ht="15" customHeight="1">
      <c r="A39" s="564"/>
      <c r="B39" s="103"/>
      <c r="C39" s="104"/>
      <c r="D39" s="104"/>
      <c r="E39" s="104"/>
      <c r="F39" s="104"/>
      <c r="G39" s="104"/>
      <c r="H39" s="104"/>
      <c r="I39" s="104"/>
      <c r="J39" s="104"/>
      <c r="K39" s="105"/>
    </row>
    <row r="40" spans="1:11" ht="15" customHeight="1">
      <c r="A40" s="564"/>
      <c r="B40" s="103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11" ht="12.6" customHeight="1" thickBot="1">
      <c r="A41" s="565"/>
      <c r="B41" s="106"/>
      <c r="C41" s="107"/>
      <c r="D41" s="107"/>
      <c r="E41" s="107"/>
      <c r="F41" s="107"/>
      <c r="G41" s="107"/>
      <c r="H41" s="107"/>
      <c r="I41" s="107"/>
      <c r="J41" s="107"/>
      <c r="K41" s="108"/>
    </row>
    <row r="42" spans="1:11" ht="9" customHeight="1"/>
    <row r="43" spans="1:11" ht="15" customHeight="1"/>
    <row r="44" spans="1:11" ht="15" customHeight="1"/>
    <row r="45" spans="1:11" ht="15" customHeight="1"/>
    <row r="46" spans="1:11" ht="15" customHeight="1"/>
    <row r="47" spans="1:11" ht="15" customHeight="1"/>
  </sheetData>
  <sheetProtection password="CC9A" sheet="1" objects="1" scenarios="1" formatCells="0" formatRows="0" insertRows="0" deleteRows="0"/>
  <mergeCells count="63">
    <mergeCell ref="A14:K14"/>
    <mergeCell ref="A15:A32"/>
    <mergeCell ref="B15:F15"/>
    <mergeCell ref="C16:F16"/>
    <mergeCell ref="J26:K26"/>
    <mergeCell ref="J30:K30"/>
    <mergeCell ref="J20:K21"/>
    <mergeCell ref="E29:F29"/>
    <mergeCell ref="J29:K29"/>
    <mergeCell ref="J23:K23"/>
    <mergeCell ref="E24:F24"/>
    <mergeCell ref="J24:K24"/>
    <mergeCell ref="E25:F25"/>
    <mergeCell ref="B20:F21"/>
    <mergeCell ref="B23:B26"/>
    <mergeCell ref="J16:K16"/>
    <mergeCell ref="A33:A41"/>
    <mergeCell ref="E30:F30"/>
    <mergeCell ref="C18:F18"/>
    <mergeCell ref="E27:F27"/>
    <mergeCell ref="B31:F31"/>
    <mergeCell ref="C29:D30"/>
    <mergeCell ref="C25:D26"/>
    <mergeCell ref="E23:F23"/>
    <mergeCell ref="C23:D24"/>
    <mergeCell ref="B27:B30"/>
    <mergeCell ref="C27:D28"/>
    <mergeCell ref="E28:F28"/>
    <mergeCell ref="E26:F26"/>
    <mergeCell ref="C17:F17"/>
    <mergeCell ref="J17:K17"/>
    <mergeCell ref="J25:K25"/>
    <mergeCell ref="B19:F19"/>
    <mergeCell ref="J19:K19"/>
    <mergeCell ref="J32:K32"/>
    <mergeCell ref="B22:F22"/>
    <mergeCell ref="C32:F32"/>
    <mergeCell ref="J28:K28"/>
    <mergeCell ref="J27:K27"/>
    <mergeCell ref="G13:H13"/>
    <mergeCell ref="A2:K2"/>
    <mergeCell ref="A3:A4"/>
    <mergeCell ref="B3:H4"/>
    <mergeCell ref="J3:K3"/>
    <mergeCell ref="J4:K4"/>
    <mergeCell ref="C13:F13"/>
    <mergeCell ref="I13:K13"/>
    <mergeCell ref="B8:C8"/>
    <mergeCell ref="B9:K9"/>
    <mergeCell ref="A10:A13"/>
    <mergeCell ref="B5:F5"/>
    <mergeCell ref="G5:G6"/>
    <mergeCell ref="H5:K6"/>
    <mergeCell ref="B6:F6"/>
    <mergeCell ref="B7:F7"/>
    <mergeCell ref="C12:F12"/>
    <mergeCell ref="G12:H12"/>
    <mergeCell ref="I12:J12"/>
    <mergeCell ref="G7:G8"/>
    <mergeCell ref="H7:K8"/>
    <mergeCell ref="E8:F8"/>
    <mergeCell ref="C10:D10"/>
    <mergeCell ref="C11:D11"/>
  </mergeCells>
  <phoneticPr fontId="3"/>
  <conditionalFormatting sqref="J30:K30 J32">
    <cfRule type="expression" dxfId="17" priority="4" stopIfTrue="1">
      <formula>$N$30&lt;&gt;1</formula>
    </cfRule>
  </conditionalFormatting>
  <conditionalFormatting sqref="J29:K29">
    <cfRule type="expression" dxfId="16" priority="3" stopIfTrue="1">
      <formula>$N$29&lt;&gt;1</formula>
    </cfRule>
  </conditionalFormatting>
  <conditionalFormatting sqref="J28:K28">
    <cfRule type="expression" dxfId="15" priority="2" stopIfTrue="1">
      <formula>$N$30&lt;&gt;1</formula>
    </cfRule>
  </conditionalFormatting>
  <conditionalFormatting sqref="J27:K27">
    <cfRule type="expression" dxfId="14" priority="1" stopIfTrue="1">
      <formula>$N$29&lt;&gt;1</formula>
    </cfRule>
  </conditionalFormatting>
  <dataValidations count="2">
    <dataValidation type="list" allowBlank="1" showInputMessage="1" showErrorMessage="1" sqref="C13:F13">
      <formula1>"選択してください,13A,LPG"</formula1>
    </dataValidation>
    <dataValidation type="list" allowBlank="1" showInputMessage="1" showErrorMessage="1" sqref="R13:R14">
      <formula1>"選択してください,食材を用いた試験,食材を水に置き換えた試験"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view="pageBreakPreview" zoomScaleNormal="100" zoomScaleSheetLayoutView="100" workbookViewId="0">
      <selection activeCell="B5" sqref="B5:D5"/>
    </sheetView>
  </sheetViews>
  <sheetFormatPr defaultColWidth="9" defaultRowHeight="13.5"/>
  <cols>
    <col min="1" max="1" width="7.125" style="1" customWidth="1"/>
    <col min="2" max="2" width="6.125" style="1" customWidth="1"/>
    <col min="3" max="3" width="9.125" style="1" customWidth="1"/>
    <col min="4" max="4" width="12.875" style="1" customWidth="1"/>
    <col min="5" max="5" width="10.75" style="1" customWidth="1"/>
    <col min="6" max="6" width="6.375" style="1" customWidth="1"/>
    <col min="7" max="7" width="6.5" style="1" customWidth="1"/>
    <col min="8" max="9" width="9.125" style="1" customWidth="1"/>
    <col min="10" max="10" width="7.125" style="1" customWidth="1"/>
    <col min="11" max="11" width="6" style="1" customWidth="1"/>
    <col min="12" max="12" width="0.125" style="1" customWidth="1"/>
    <col min="13" max="16384" width="9" style="1"/>
  </cols>
  <sheetData>
    <row r="1" spans="1:14" ht="17.45" customHeight="1" thickBo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4" s="13" customFormat="1" ht="18.75" customHeight="1" thickBot="1">
      <c r="A2" s="600" t="s">
        <v>323</v>
      </c>
      <c r="B2" s="601"/>
      <c r="C2" s="601"/>
      <c r="D2" s="601"/>
      <c r="E2" s="601"/>
      <c r="F2" s="601"/>
      <c r="G2" s="601"/>
      <c r="H2" s="601"/>
      <c r="I2" s="601"/>
      <c r="J2" s="601"/>
      <c r="K2" s="602"/>
    </row>
    <row r="3" spans="1:14" s="13" customFormat="1" ht="28.5" customHeight="1" thickTop="1">
      <c r="A3" s="14" t="s">
        <v>145</v>
      </c>
      <c r="B3" s="603" t="str">
        <f>表紙!B3&amp;"  （１．定格エネルギー消費量）"</f>
        <v>コンベクションオーブン  （１．定格エネルギー消費量）</v>
      </c>
      <c r="C3" s="604"/>
      <c r="D3" s="604"/>
      <c r="E3" s="604"/>
      <c r="F3" s="604"/>
      <c r="G3" s="604"/>
      <c r="H3" s="604"/>
      <c r="I3" s="604"/>
      <c r="J3" s="603" t="str">
        <f>IF(表紙!C13="選択してください","","ガス種："&amp;表紙!C13)</f>
        <v/>
      </c>
      <c r="K3" s="605"/>
    </row>
    <row r="4" spans="1:14" s="13" customFormat="1" ht="17.25" customHeight="1" thickBot="1">
      <c r="A4" s="5" t="s">
        <v>177</v>
      </c>
      <c r="B4" s="606" t="str">
        <f>IF(表紙!$B$6=0,"",表紙!$B$6)</f>
        <v/>
      </c>
      <c r="C4" s="606"/>
      <c r="D4" s="607"/>
      <c r="E4" s="607"/>
      <c r="F4" s="608"/>
      <c r="G4" s="15" t="s">
        <v>1</v>
      </c>
      <c r="H4" s="609" t="str">
        <f>IF(表紙!$H$5=0,"",表紙!$H$5)</f>
        <v/>
      </c>
      <c r="I4" s="610"/>
      <c r="J4" s="610"/>
      <c r="K4" s="611"/>
      <c r="N4" s="299"/>
    </row>
    <row r="5" spans="1:14" s="13" customFormat="1" ht="18" customHeight="1" thickBot="1">
      <c r="A5" s="316" t="s">
        <v>18</v>
      </c>
      <c r="B5" s="619"/>
      <c r="C5" s="620"/>
      <c r="D5" s="621"/>
      <c r="E5" s="31" t="s">
        <v>19</v>
      </c>
      <c r="F5" s="617"/>
      <c r="G5" s="618"/>
      <c r="H5" s="31" t="s">
        <v>32</v>
      </c>
      <c r="I5" s="317"/>
      <c r="J5" s="31" t="s">
        <v>8</v>
      </c>
      <c r="K5" s="44"/>
    </row>
    <row r="6" spans="1:14" s="13" customFormat="1" ht="6" customHeight="1">
      <c r="A6" s="125"/>
      <c r="B6" s="86"/>
      <c r="C6" s="86"/>
      <c r="D6" s="86"/>
      <c r="E6" s="86"/>
      <c r="F6" s="86"/>
      <c r="G6" s="86"/>
      <c r="H6" s="86"/>
      <c r="I6" s="86"/>
      <c r="J6" s="86"/>
      <c r="K6" s="88"/>
    </row>
    <row r="7" spans="1:14" s="13" customFormat="1" ht="15" customHeight="1">
      <c r="A7" s="126"/>
      <c r="B7" s="127" t="s">
        <v>178</v>
      </c>
      <c r="C7" s="86"/>
      <c r="D7" s="86"/>
      <c r="E7" s="86"/>
      <c r="F7" s="86"/>
      <c r="G7" s="86"/>
      <c r="H7" s="86"/>
      <c r="I7" s="86"/>
      <c r="J7" s="86"/>
      <c r="K7" s="128"/>
    </row>
    <row r="8" spans="1:14" s="13" customFormat="1" ht="15" customHeight="1">
      <c r="A8" s="125"/>
      <c r="B8" s="612" t="s">
        <v>315</v>
      </c>
      <c r="C8" s="612"/>
      <c r="D8" s="612"/>
      <c r="E8" s="612"/>
      <c r="F8" s="612"/>
      <c r="G8" s="612"/>
      <c r="H8" s="612"/>
      <c r="I8" s="612"/>
      <c r="J8" s="612"/>
      <c r="K8" s="88"/>
    </row>
    <row r="9" spans="1:14" s="13" customFormat="1" ht="15" customHeight="1">
      <c r="A9" s="129"/>
      <c r="B9" s="612"/>
      <c r="C9" s="612"/>
      <c r="D9" s="612"/>
      <c r="E9" s="612"/>
      <c r="F9" s="612"/>
      <c r="G9" s="612"/>
      <c r="H9" s="612"/>
      <c r="I9" s="612"/>
      <c r="J9" s="612"/>
      <c r="K9" s="88"/>
    </row>
    <row r="10" spans="1:14" s="13" customFormat="1" ht="9" customHeight="1">
      <c r="A10" s="129"/>
      <c r="B10" s="130"/>
      <c r="C10" s="130"/>
      <c r="D10" s="130"/>
      <c r="E10" s="130"/>
      <c r="F10" s="130"/>
      <c r="G10" s="130"/>
      <c r="H10" s="130"/>
      <c r="I10" s="130"/>
      <c r="J10" s="130"/>
      <c r="K10" s="88"/>
    </row>
    <row r="11" spans="1:14" s="13" customFormat="1" ht="15" customHeight="1">
      <c r="A11" s="129"/>
      <c r="B11" s="127" t="s">
        <v>179</v>
      </c>
      <c r="C11" s="130"/>
      <c r="D11" s="130"/>
      <c r="E11" s="130"/>
      <c r="F11" s="130"/>
      <c r="G11" s="130"/>
      <c r="H11" s="130"/>
      <c r="I11" s="130"/>
      <c r="J11" s="130"/>
      <c r="K11" s="88"/>
    </row>
    <row r="12" spans="1:14" s="13" customFormat="1" ht="15" customHeight="1">
      <c r="A12" s="129"/>
      <c r="B12" s="613" t="s">
        <v>316</v>
      </c>
      <c r="C12" s="613"/>
      <c r="D12" s="613"/>
      <c r="E12" s="613"/>
      <c r="F12" s="613"/>
      <c r="G12" s="613"/>
      <c r="H12" s="613"/>
      <c r="I12" s="613"/>
      <c r="J12" s="613"/>
      <c r="K12" s="88"/>
    </row>
    <row r="13" spans="1:14" s="13" customFormat="1" ht="17.45" customHeight="1">
      <c r="A13" s="129"/>
      <c r="B13" s="613"/>
      <c r="C13" s="613"/>
      <c r="D13" s="613"/>
      <c r="E13" s="613"/>
      <c r="F13" s="613"/>
      <c r="G13" s="613"/>
      <c r="H13" s="613"/>
      <c r="I13" s="613"/>
      <c r="J13" s="613"/>
      <c r="K13" s="88"/>
    </row>
    <row r="14" spans="1:14" s="13" customFormat="1" ht="15.6" customHeight="1">
      <c r="A14" s="125"/>
      <c r="B14" s="613"/>
      <c r="C14" s="613"/>
      <c r="D14" s="613"/>
      <c r="E14" s="613"/>
      <c r="F14" s="613"/>
      <c r="G14" s="613"/>
      <c r="H14" s="613"/>
      <c r="I14" s="613"/>
      <c r="J14" s="613"/>
      <c r="K14" s="88"/>
    </row>
    <row r="15" spans="1:14" s="13" customFormat="1" ht="21.75" customHeight="1">
      <c r="A15" s="125"/>
      <c r="B15" s="614" t="s">
        <v>180</v>
      </c>
      <c r="C15" s="615"/>
      <c r="D15" s="615"/>
      <c r="E15" s="615"/>
      <c r="F15" s="615"/>
      <c r="G15" s="615"/>
      <c r="H15" s="615"/>
      <c r="I15" s="616"/>
      <c r="J15" s="418" t="s">
        <v>384</v>
      </c>
      <c r="K15" s="88"/>
    </row>
    <row r="16" spans="1:14" s="13" customFormat="1" ht="9.75" customHeight="1">
      <c r="A16" s="125"/>
      <c r="B16" s="409"/>
      <c r="C16" s="409"/>
      <c r="D16" s="409"/>
      <c r="E16" s="409"/>
      <c r="F16" s="409"/>
      <c r="G16" s="409"/>
      <c r="H16" s="409"/>
      <c r="I16" s="409"/>
      <c r="J16" s="409"/>
      <c r="K16" s="88"/>
      <c r="N16" s="61"/>
    </row>
    <row r="17" spans="1:14" s="13" customFormat="1" ht="15.6" customHeight="1">
      <c r="A17" s="313" t="s">
        <v>331</v>
      </c>
      <c r="B17" s="132" t="s">
        <v>181</v>
      </c>
      <c r="C17" s="86"/>
      <c r="D17" s="133"/>
      <c r="E17" s="133"/>
      <c r="F17" s="133"/>
      <c r="G17" s="133"/>
      <c r="H17" s="409"/>
      <c r="I17" s="409"/>
      <c r="J17" s="409"/>
      <c r="K17" s="88"/>
      <c r="N17" s="61"/>
    </row>
    <row r="18" spans="1:14" s="13" customFormat="1" ht="15.6" customHeight="1">
      <c r="A18" s="125"/>
      <c r="B18" s="134"/>
      <c r="C18" s="87"/>
      <c r="D18" s="134"/>
      <c r="E18" s="134"/>
      <c r="F18" s="134"/>
      <c r="G18" s="134"/>
      <c r="H18" s="409"/>
      <c r="I18" s="409"/>
      <c r="J18" s="409"/>
      <c r="K18" s="88"/>
      <c r="N18" s="61"/>
    </row>
    <row r="19" spans="1:14" s="13" customFormat="1" ht="15.6" customHeight="1">
      <c r="A19" s="125"/>
      <c r="B19" s="134"/>
      <c r="C19" s="134"/>
      <c r="D19" s="134"/>
      <c r="E19" s="134"/>
      <c r="F19" s="134"/>
      <c r="G19" s="134"/>
      <c r="H19" s="409"/>
      <c r="I19" s="409"/>
      <c r="J19" s="409"/>
      <c r="K19" s="88"/>
      <c r="N19" s="61"/>
    </row>
    <row r="20" spans="1:14" s="13" customFormat="1" ht="15.6" customHeight="1">
      <c r="A20" s="125"/>
      <c r="B20" s="410"/>
      <c r="C20" s="86"/>
      <c r="D20" s="133"/>
      <c r="E20" s="133"/>
      <c r="F20" s="133"/>
      <c r="G20" s="133"/>
      <c r="H20" s="409"/>
      <c r="I20" s="409"/>
      <c r="J20" s="409"/>
      <c r="K20" s="88"/>
      <c r="N20" s="61"/>
    </row>
    <row r="21" spans="1:14" s="13" customFormat="1" ht="16.5" customHeight="1">
      <c r="A21" s="125"/>
      <c r="B21" s="135" t="s">
        <v>182</v>
      </c>
      <c r="C21" s="136" t="s">
        <v>183</v>
      </c>
      <c r="D21" s="138"/>
      <c r="E21" s="134"/>
      <c r="F21" s="134"/>
      <c r="G21" s="137" t="s">
        <v>184</v>
      </c>
      <c r="H21" s="332"/>
      <c r="I21" s="134" t="s">
        <v>202</v>
      </c>
      <c r="J21" s="598" t="s">
        <v>28</v>
      </c>
      <c r="K21" s="599"/>
      <c r="N21" s="61"/>
    </row>
    <row r="22" spans="1:14" s="13" customFormat="1" ht="16.5" customHeight="1">
      <c r="A22" s="125"/>
      <c r="B22" s="135" t="s">
        <v>185</v>
      </c>
      <c r="C22" s="136" t="s">
        <v>186</v>
      </c>
      <c r="D22" s="138"/>
      <c r="E22" s="411"/>
      <c r="F22" s="134"/>
      <c r="G22" s="137" t="s">
        <v>187</v>
      </c>
      <c r="H22" s="333"/>
      <c r="I22" s="412" t="s">
        <v>304</v>
      </c>
      <c r="J22" s="598" t="s">
        <v>30</v>
      </c>
      <c r="K22" s="599"/>
      <c r="N22" s="61"/>
    </row>
    <row r="23" spans="1:14" s="13" customFormat="1" ht="16.5" customHeight="1">
      <c r="A23" s="125"/>
      <c r="B23" s="135" t="s">
        <v>188</v>
      </c>
      <c r="C23" s="136" t="s">
        <v>189</v>
      </c>
      <c r="D23" s="138"/>
      <c r="E23" s="138"/>
      <c r="F23" s="134"/>
      <c r="G23" s="137" t="s">
        <v>190</v>
      </c>
      <c r="H23" s="334"/>
      <c r="I23" s="412" t="s">
        <v>203</v>
      </c>
      <c r="J23" s="598" t="s">
        <v>33</v>
      </c>
      <c r="K23" s="599"/>
      <c r="N23" s="61"/>
    </row>
    <row r="24" spans="1:14" s="13" customFormat="1" ht="16.5" customHeight="1">
      <c r="A24" s="125"/>
      <c r="B24" s="135" t="s">
        <v>191</v>
      </c>
      <c r="C24" s="136" t="s">
        <v>192</v>
      </c>
      <c r="D24" s="138"/>
      <c r="E24" s="138"/>
      <c r="F24" s="138"/>
      <c r="G24" s="137" t="s">
        <v>193</v>
      </c>
      <c r="H24" s="335"/>
      <c r="I24" s="412" t="s">
        <v>204</v>
      </c>
      <c r="J24" s="598" t="s">
        <v>27</v>
      </c>
      <c r="K24" s="599"/>
      <c r="N24" s="61"/>
    </row>
    <row r="25" spans="1:14" s="13" customFormat="1" ht="16.5" customHeight="1">
      <c r="A25" s="125"/>
      <c r="B25" s="135" t="s">
        <v>194</v>
      </c>
      <c r="C25" s="136" t="s">
        <v>195</v>
      </c>
      <c r="D25" s="138"/>
      <c r="E25" s="138"/>
      <c r="F25" s="138"/>
      <c r="G25" s="137" t="s">
        <v>196</v>
      </c>
      <c r="H25" s="336"/>
      <c r="I25" s="412" t="s">
        <v>205</v>
      </c>
      <c r="J25" s="598" t="s">
        <v>28</v>
      </c>
      <c r="K25" s="599"/>
      <c r="N25" s="61"/>
    </row>
    <row r="26" spans="1:14" s="13" customFormat="1" ht="16.5" customHeight="1">
      <c r="A26" s="125"/>
      <c r="B26" s="135" t="s">
        <v>197</v>
      </c>
      <c r="C26" s="136" t="s">
        <v>198</v>
      </c>
      <c r="D26" s="138"/>
      <c r="E26" s="138"/>
      <c r="F26" s="138"/>
      <c r="G26" s="137" t="s">
        <v>199</v>
      </c>
      <c r="H26" s="336"/>
      <c r="I26" s="412" t="s">
        <v>205</v>
      </c>
      <c r="J26" s="598" t="s">
        <v>28</v>
      </c>
      <c r="K26" s="599"/>
      <c r="N26" s="61"/>
    </row>
    <row r="27" spans="1:14" s="13" customFormat="1" ht="16.5" customHeight="1">
      <c r="A27" s="125"/>
      <c r="B27" s="135" t="s">
        <v>200</v>
      </c>
      <c r="C27" s="136" t="s">
        <v>305</v>
      </c>
      <c r="D27" s="138"/>
      <c r="E27" s="138"/>
      <c r="F27" s="138"/>
      <c r="G27" s="137" t="s">
        <v>201</v>
      </c>
      <c r="H27" s="413" t="str">
        <f>IF(COUNTBLANK(H21:H26)=0,IF(H29="乾　式","0",10^(7.203-1735.74/(H24+234))),"")</f>
        <v/>
      </c>
      <c r="I27" s="412" t="s">
        <v>205</v>
      </c>
      <c r="J27" s="598" t="s">
        <v>30</v>
      </c>
      <c r="K27" s="599"/>
      <c r="N27" s="61"/>
    </row>
    <row r="28" spans="1:14" s="13" customFormat="1" ht="4.5" customHeight="1">
      <c r="A28" s="125"/>
      <c r="B28" s="135"/>
      <c r="C28" s="136"/>
      <c r="D28" s="138"/>
      <c r="E28" s="138"/>
      <c r="F28" s="138"/>
      <c r="G28" s="137"/>
      <c r="H28" s="414"/>
      <c r="I28" s="409"/>
      <c r="J28" s="409"/>
      <c r="K28" s="88"/>
      <c r="N28" s="61"/>
    </row>
    <row r="29" spans="1:14" s="13" customFormat="1" ht="16.5" customHeight="1">
      <c r="A29" s="125"/>
      <c r="B29" s="91" t="s">
        <v>328</v>
      </c>
      <c r="C29" s="86"/>
      <c r="D29" s="151"/>
      <c r="E29" s="86"/>
      <c r="F29" s="411"/>
      <c r="G29" s="134"/>
      <c r="H29" s="419" t="s">
        <v>384</v>
      </c>
      <c r="I29" s="409"/>
      <c r="J29" s="409"/>
      <c r="K29" s="88"/>
      <c r="N29" s="61"/>
    </row>
    <row r="30" spans="1:14" s="13" customFormat="1" ht="15.6" customHeight="1">
      <c r="A30" s="125"/>
      <c r="B30" s="397" t="s">
        <v>300</v>
      </c>
      <c r="C30" s="181"/>
      <c r="D30" s="181"/>
      <c r="E30" s="181"/>
      <c r="F30" s="181"/>
      <c r="G30" s="181"/>
      <c r="H30" s="410"/>
      <c r="I30" s="410"/>
      <c r="J30" s="409"/>
      <c r="K30" s="88"/>
      <c r="N30" s="61"/>
    </row>
    <row r="31" spans="1:14" s="13" customFormat="1" ht="15.6" customHeight="1">
      <c r="A31" s="125"/>
      <c r="B31" s="397" t="s">
        <v>301</v>
      </c>
      <c r="C31" s="181"/>
      <c r="D31" s="181"/>
      <c r="E31" s="181"/>
      <c r="F31" s="181"/>
      <c r="G31" s="181"/>
      <c r="H31" s="181"/>
      <c r="I31" s="181"/>
      <c r="J31" s="409"/>
      <c r="K31" s="88"/>
      <c r="N31" s="61"/>
    </row>
    <row r="32" spans="1:14" s="13" customFormat="1" ht="15.6" customHeight="1">
      <c r="A32" s="125"/>
      <c r="B32" s="409"/>
      <c r="C32" s="409"/>
      <c r="D32" s="409"/>
      <c r="E32" s="409"/>
      <c r="F32" s="409"/>
      <c r="G32" s="409"/>
      <c r="H32" s="409"/>
      <c r="I32" s="409"/>
      <c r="J32" s="409"/>
      <c r="K32" s="88"/>
      <c r="N32" s="61"/>
    </row>
    <row r="33" spans="1:14" s="13" customFormat="1" ht="15.6" customHeight="1">
      <c r="A33" s="125"/>
      <c r="B33" s="409"/>
      <c r="C33" s="409"/>
      <c r="D33" s="409"/>
      <c r="E33" s="409"/>
      <c r="F33" s="409"/>
      <c r="G33" s="409"/>
      <c r="H33" s="409"/>
      <c r="I33" s="409"/>
      <c r="J33" s="409"/>
      <c r="K33" s="88"/>
      <c r="N33" s="61"/>
    </row>
    <row r="34" spans="1:14" s="13" customFormat="1" ht="15.6" customHeight="1">
      <c r="A34" s="140"/>
      <c r="B34" s="415"/>
      <c r="C34" s="415"/>
      <c r="D34" s="415"/>
      <c r="E34" s="415"/>
      <c r="F34" s="415"/>
      <c r="G34" s="415"/>
      <c r="H34" s="415"/>
      <c r="I34" s="415"/>
      <c r="J34" s="415"/>
      <c r="K34" s="141"/>
      <c r="N34" s="61"/>
    </row>
    <row r="35" spans="1:14" s="13" customFormat="1" ht="18.75" customHeight="1">
      <c r="A35" s="140"/>
      <c r="B35" s="139" t="s">
        <v>206</v>
      </c>
      <c r="C35" s="136" t="s">
        <v>207</v>
      </c>
      <c r="D35" s="415"/>
      <c r="E35" s="415"/>
      <c r="F35" s="415"/>
      <c r="G35" s="142" t="s">
        <v>156</v>
      </c>
      <c r="H35" s="337" t="str">
        <f>IF(COUNTBLANK(H21:H26)=0,(H22*H23*(H25+H26-H27)*273/3600/101.3/(273+H24)/(H21/3600)),"")</f>
        <v/>
      </c>
      <c r="I35" s="143" t="s">
        <v>117</v>
      </c>
      <c r="J35" s="598" t="s">
        <v>30</v>
      </c>
      <c r="K35" s="599"/>
      <c r="N35" s="61"/>
    </row>
    <row r="36" spans="1:14" s="13" customFormat="1" ht="15.6" customHeight="1">
      <c r="A36" s="140"/>
      <c r="B36" s="415"/>
      <c r="C36" s="415"/>
      <c r="D36" s="415"/>
      <c r="E36" s="415"/>
      <c r="F36" s="415"/>
      <c r="G36" s="415"/>
      <c r="H36" s="415"/>
      <c r="I36" s="415"/>
      <c r="J36" s="415"/>
      <c r="K36" s="141"/>
      <c r="N36" s="61"/>
    </row>
    <row r="37" spans="1:14" s="13" customFormat="1" ht="31.5" customHeight="1">
      <c r="A37" s="313" t="s">
        <v>331</v>
      </c>
      <c r="B37" s="629" t="s">
        <v>208</v>
      </c>
      <c r="C37" s="629"/>
      <c r="D37" s="629"/>
      <c r="E37" s="629"/>
      <c r="F37" s="629"/>
      <c r="G37" s="629"/>
      <c r="H37" s="629"/>
      <c r="I37" s="629"/>
      <c r="J37" s="629"/>
      <c r="K37" s="88"/>
      <c r="N37" s="61"/>
    </row>
    <row r="38" spans="1:14" s="13" customFormat="1" ht="15.6" customHeight="1">
      <c r="A38" s="85"/>
      <c r="B38" s="146" t="s">
        <v>209</v>
      </c>
      <c r="C38" s="396"/>
      <c r="D38" s="396"/>
      <c r="E38" s="396"/>
      <c r="F38" s="396"/>
      <c r="G38" s="396"/>
      <c r="H38" s="396"/>
      <c r="I38" s="396"/>
      <c r="J38" s="396"/>
      <c r="K38" s="88"/>
      <c r="N38" s="61"/>
    </row>
    <row r="39" spans="1:14" s="13" customFormat="1" ht="15.6" customHeight="1">
      <c r="A39" s="85"/>
      <c r="B39" s="146"/>
      <c r="C39" s="396"/>
      <c r="D39" s="396"/>
      <c r="E39" s="396"/>
      <c r="F39" s="396"/>
      <c r="G39" s="396"/>
      <c r="H39" s="396"/>
      <c r="I39" s="396"/>
      <c r="J39" s="396"/>
      <c r="K39" s="88"/>
      <c r="N39" s="61"/>
    </row>
    <row r="40" spans="1:14" s="13" customFormat="1" ht="15.6" customHeight="1">
      <c r="A40" s="85"/>
      <c r="B40" s="146"/>
      <c r="C40" s="396"/>
      <c r="D40" s="396"/>
      <c r="E40" s="396"/>
      <c r="F40" s="396"/>
      <c r="G40" s="396"/>
      <c r="H40" s="396"/>
      <c r="I40" s="396"/>
      <c r="J40" s="396"/>
      <c r="K40" s="88"/>
      <c r="N40" s="61"/>
    </row>
    <row r="41" spans="1:14" s="13" customFormat="1" ht="15.6" customHeight="1">
      <c r="A41" s="85"/>
      <c r="B41" s="146"/>
      <c r="C41" s="396"/>
      <c r="D41" s="396"/>
      <c r="E41" s="396"/>
      <c r="F41" s="396"/>
      <c r="G41" s="396"/>
      <c r="H41" s="396"/>
      <c r="I41" s="396"/>
      <c r="J41" s="396"/>
      <c r="K41" s="88"/>
      <c r="N41" s="61"/>
    </row>
    <row r="42" spans="1:14" s="13" customFormat="1" ht="19.5" customHeight="1">
      <c r="A42" s="125"/>
      <c r="B42" s="142" t="s">
        <v>210</v>
      </c>
      <c r="C42" s="86" t="s">
        <v>211</v>
      </c>
      <c r="D42" s="147"/>
      <c r="E42" s="147"/>
      <c r="F42" s="147"/>
      <c r="G42" s="142" t="s">
        <v>212</v>
      </c>
      <c r="H42" s="475"/>
      <c r="I42" s="143" t="s">
        <v>217</v>
      </c>
      <c r="J42" s="625" t="s">
        <v>30</v>
      </c>
      <c r="K42" s="626"/>
      <c r="N42" s="61"/>
    </row>
    <row r="43" spans="1:14" s="13" customFormat="1" ht="8.25" customHeight="1">
      <c r="A43" s="125"/>
      <c r="B43" s="148"/>
      <c r="C43" s="87"/>
      <c r="D43" s="87"/>
      <c r="E43" s="87"/>
      <c r="F43" s="138"/>
      <c r="G43" s="142"/>
      <c r="H43" s="415"/>
      <c r="I43" s="143"/>
      <c r="J43" s="393"/>
      <c r="K43" s="394"/>
      <c r="N43" s="61"/>
    </row>
    <row r="44" spans="1:14" s="13" customFormat="1" ht="19.5" customHeight="1">
      <c r="A44" s="125"/>
      <c r="B44" s="142" t="s">
        <v>213</v>
      </c>
      <c r="C44" s="86" t="s">
        <v>214</v>
      </c>
      <c r="D44" s="86"/>
      <c r="E44" s="86"/>
      <c r="F44" s="397"/>
      <c r="G44" s="142" t="s">
        <v>337</v>
      </c>
      <c r="H44" s="420"/>
      <c r="I44" s="143" t="s">
        <v>218</v>
      </c>
      <c r="J44" s="625" t="s">
        <v>30</v>
      </c>
      <c r="K44" s="626"/>
      <c r="N44" s="61"/>
    </row>
    <row r="45" spans="1:14" s="13" customFormat="1" ht="7.5" customHeight="1">
      <c r="A45" s="125"/>
      <c r="B45" s="87"/>
      <c r="C45" s="86"/>
      <c r="D45" s="86"/>
      <c r="E45" s="86"/>
      <c r="F45" s="397"/>
      <c r="G45" s="149"/>
      <c r="H45" s="415"/>
      <c r="I45" s="143"/>
      <c r="J45" s="393"/>
      <c r="K45" s="394"/>
      <c r="N45" s="61"/>
    </row>
    <row r="46" spans="1:14" s="13" customFormat="1" ht="10.15" customHeight="1">
      <c r="A46" s="125"/>
      <c r="B46" s="87"/>
      <c r="C46" s="86"/>
      <c r="D46" s="86"/>
      <c r="E46" s="86"/>
      <c r="F46" s="397"/>
      <c r="G46" s="149"/>
      <c r="H46" s="415"/>
      <c r="I46" s="143"/>
      <c r="J46" s="393"/>
      <c r="K46" s="394"/>
      <c r="N46" s="61"/>
    </row>
    <row r="47" spans="1:14" s="13" customFormat="1" ht="15.6" customHeight="1">
      <c r="A47" s="125"/>
      <c r="B47" s="87"/>
      <c r="C47" s="86"/>
      <c r="D47" s="86"/>
      <c r="E47" s="86"/>
      <c r="F47" s="397"/>
      <c r="G47" s="149"/>
      <c r="H47" s="415"/>
      <c r="I47" s="143"/>
      <c r="J47" s="393"/>
      <c r="K47" s="394"/>
      <c r="N47" s="61"/>
    </row>
    <row r="48" spans="1:14" s="13" customFormat="1" ht="15.6" customHeight="1">
      <c r="A48" s="125"/>
      <c r="B48" s="87"/>
      <c r="C48" s="86"/>
      <c r="D48" s="86"/>
      <c r="E48" s="86"/>
      <c r="F48" s="397"/>
      <c r="G48" s="149"/>
      <c r="H48" s="415"/>
      <c r="I48" s="143"/>
      <c r="J48" s="393"/>
      <c r="K48" s="394"/>
      <c r="N48" s="61"/>
    </row>
    <row r="49" spans="1:14" s="13" customFormat="1" ht="15.6" customHeight="1" thickBot="1">
      <c r="A49" s="125"/>
      <c r="B49" s="150" t="s">
        <v>215</v>
      </c>
      <c r="C49" s="91" t="s">
        <v>333</v>
      </c>
      <c r="D49" s="91"/>
      <c r="E49" s="91"/>
      <c r="F49" s="91"/>
      <c r="G49" s="149"/>
      <c r="H49" s="415"/>
      <c r="I49" s="143"/>
      <c r="J49" s="393"/>
      <c r="K49" s="394"/>
      <c r="N49" s="61"/>
    </row>
    <row r="50" spans="1:14" s="13" customFormat="1" ht="21.75" customHeight="1" thickBot="1">
      <c r="A50" s="125"/>
      <c r="B50" s="150"/>
      <c r="C50" s="612"/>
      <c r="D50" s="612"/>
      <c r="E50" s="612"/>
      <c r="F50" s="612"/>
      <c r="G50" s="142" t="s">
        <v>216</v>
      </c>
      <c r="H50" s="338" t="str">
        <f>IF(J15="①",(H35/H44)*100-100,IF(J15="②",(H42/H44)*100-100,""))</f>
        <v/>
      </c>
      <c r="I50" s="91" t="s">
        <v>219</v>
      </c>
      <c r="J50" s="598" t="s">
        <v>27</v>
      </c>
      <c r="K50" s="599"/>
      <c r="N50" s="61"/>
    </row>
    <row r="51" spans="1:14" s="13" customFormat="1" ht="7.5" customHeight="1">
      <c r="A51" s="85"/>
      <c r="B51" s="92"/>
      <c r="C51" s="87"/>
      <c r="D51" s="92"/>
      <c r="E51" s="92"/>
      <c r="F51" s="87"/>
      <c r="G51" s="151"/>
      <c r="H51" s="415"/>
      <c r="I51" s="415"/>
      <c r="J51" s="415"/>
      <c r="K51" s="141"/>
      <c r="N51" s="61"/>
    </row>
    <row r="52" spans="1:14" s="13" customFormat="1" ht="15.6" customHeight="1">
      <c r="A52" s="85"/>
      <c r="B52" s="628" t="s">
        <v>317</v>
      </c>
      <c r="C52" s="628"/>
      <c r="D52" s="628"/>
      <c r="E52" s="395">
        <v>10</v>
      </c>
      <c r="F52" s="152">
        <v>-10</v>
      </c>
      <c r="G52" s="87"/>
      <c r="H52" s="415"/>
      <c r="I52" s="415"/>
      <c r="J52" s="415"/>
      <c r="K52" s="141"/>
      <c r="N52" s="61"/>
    </row>
    <row r="53" spans="1:14" s="13" customFormat="1" ht="14.45" customHeight="1" thickBot="1">
      <c r="A53" s="144"/>
      <c r="B53" s="416"/>
      <c r="C53" s="190"/>
      <c r="D53" s="416"/>
      <c r="E53" s="416"/>
      <c r="F53" s="416"/>
      <c r="G53" s="416"/>
      <c r="H53" s="416"/>
      <c r="I53" s="416"/>
      <c r="J53" s="416"/>
      <c r="K53" s="145"/>
    </row>
    <row r="54" spans="1:14" ht="19.899999999999999" customHeight="1" thickBot="1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</row>
    <row r="55" spans="1:14" ht="18.75" customHeight="1" thickBot="1">
      <c r="A55" s="600" t="s">
        <v>322</v>
      </c>
      <c r="B55" s="601"/>
      <c r="C55" s="601"/>
      <c r="D55" s="601"/>
      <c r="E55" s="601"/>
      <c r="F55" s="601"/>
      <c r="G55" s="601"/>
      <c r="H55" s="601"/>
      <c r="I55" s="601"/>
      <c r="J55" s="601"/>
      <c r="K55" s="602"/>
    </row>
    <row r="56" spans="1:14" s="13" customFormat="1" ht="28.5" customHeight="1" thickTop="1">
      <c r="A56" s="14" t="s">
        <v>145</v>
      </c>
      <c r="B56" s="603" t="str">
        <f>B3</f>
        <v>コンベクションオーブン  （１．定格エネルギー消費量）</v>
      </c>
      <c r="C56" s="604"/>
      <c r="D56" s="604"/>
      <c r="E56" s="604"/>
      <c r="F56" s="604"/>
      <c r="G56" s="604"/>
      <c r="H56" s="604"/>
      <c r="I56" s="624"/>
      <c r="J56" s="603" t="str">
        <f>J3</f>
        <v/>
      </c>
      <c r="K56" s="605"/>
    </row>
    <row r="57" spans="1:14" ht="18.600000000000001" customHeight="1" thickBot="1">
      <c r="A57" s="5" t="s">
        <v>177</v>
      </c>
      <c r="B57" s="606" t="str">
        <f>IF(表紙!$B$6=0,"",表紙!$B$6)</f>
        <v/>
      </c>
      <c r="C57" s="606"/>
      <c r="D57" s="607"/>
      <c r="E57" s="607"/>
      <c r="F57" s="608"/>
      <c r="G57" s="15" t="s">
        <v>1</v>
      </c>
      <c r="H57" s="609" t="str">
        <f>IF(表紙!$H$5=0,"",表紙!$H$5)</f>
        <v/>
      </c>
      <c r="I57" s="610"/>
      <c r="J57" s="610"/>
      <c r="K57" s="611"/>
    </row>
    <row r="58" spans="1:14" ht="18" customHeight="1" thickBot="1">
      <c r="A58" s="316" t="s">
        <v>18</v>
      </c>
      <c r="B58" s="619"/>
      <c r="C58" s="620"/>
      <c r="D58" s="621"/>
      <c r="E58" s="31" t="s">
        <v>19</v>
      </c>
      <c r="F58" s="617"/>
      <c r="G58" s="618"/>
      <c r="H58" s="31" t="s">
        <v>32</v>
      </c>
      <c r="I58" s="317"/>
      <c r="J58" s="31" t="s">
        <v>8</v>
      </c>
      <c r="K58" s="44"/>
    </row>
    <row r="59" spans="1:14" ht="9.6" customHeight="1">
      <c r="A59" s="125"/>
      <c r="B59" s="86"/>
      <c r="C59" s="86"/>
      <c r="D59" s="86"/>
      <c r="E59" s="86"/>
      <c r="F59" s="86"/>
      <c r="G59" s="86"/>
      <c r="H59" s="86"/>
      <c r="I59" s="86"/>
      <c r="J59" s="86"/>
      <c r="K59" s="88"/>
    </row>
    <row r="60" spans="1:14" ht="19.350000000000001" customHeight="1">
      <c r="A60" s="126"/>
      <c r="B60" s="127" t="s">
        <v>43</v>
      </c>
      <c r="C60" s="86"/>
      <c r="D60" s="86"/>
      <c r="E60" s="86"/>
      <c r="F60" s="86"/>
      <c r="G60" s="86"/>
      <c r="H60" s="86"/>
      <c r="I60" s="86"/>
      <c r="J60" s="86"/>
      <c r="K60" s="128"/>
    </row>
    <row r="61" spans="1:14" ht="13.5" customHeight="1">
      <c r="A61" s="125"/>
      <c r="B61" s="612" t="s">
        <v>220</v>
      </c>
      <c r="C61" s="612"/>
      <c r="D61" s="612"/>
      <c r="E61" s="612"/>
      <c r="F61" s="612"/>
      <c r="G61" s="612"/>
      <c r="H61" s="612"/>
      <c r="I61" s="612"/>
      <c r="J61" s="612"/>
      <c r="K61" s="88"/>
    </row>
    <row r="62" spans="1:14">
      <c r="A62" s="129"/>
      <c r="B62" s="612"/>
      <c r="C62" s="612"/>
      <c r="D62" s="612"/>
      <c r="E62" s="612"/>
      <c r="F62" s="612"/>
      <c r="G62" s="612"/>
      <c r="H62" s="612"/>
      <c r="I62" s="612"/>
      <c r="J62" s="612"/>
      <c r="K62" s="88"/>
    </row>
    <row r="63" spans="1:14">
      <c r="A63" s="125"/>
      <c r="B63" s="397"/>
      <c r="C63" s="397"/>
      <c r="D63" s="397"/>
      <c r="E63" s="397"/>
      <c r="F63" s="397"/>
      <c r="G63" s="397"/>
      <c r="H63" s="397"/>
      <c r="I63" s="397"/>
      <c r="J63" s="397"/>
      <c r="K63" s="88"/>
    </row>
    <row r="64" spans="1:14">
      <c r="A64" s="125"/>
      <c r="B64" s="127" t="s">
        <v>221</v>
      </c>
      <c r="C64" s="86"/>
      <c r="D64" s="86"/>
      <c r="E64" s="86"/>
      <c r="F64" s="86"/>
      <c r="G64" s="86"/>
      <c r="H64" s="86"/>
      <c r="I64" s="86"/>
      <c r="J64" s="86"/>
      <c r="K64" s="88"/>
    </row>
    <row r="65" spans="1:11" ht="9" customHeight="1">
      <c r="A65" s="125"/>
      <c r="B65" s="131"/>
      <c r="C65" s="86"/>
      <c r="D65" s="86"/>
      <c r="E65" s="86"/>
      <c r="F65" s="86"/>
      <c r="G65" s="86"/>
      <c r="H65" s="86"/>
      <c r="I65" s="86"/>
      <c r="J65" s="86"/>
      <c r="K65" s="88"/>
    </row>
    <row r="66" spans="1:11" ht="13.5" customHeight="1">
      <c r="A66" s="125"/>
      <c r="B66" s="623" t="s">
        <v>318</v>
      </c>
      <c r="C66" s="623"/>
      <c r="D66" s="623"/>
      <c r="E66" s="623"/>
      <c r="F66" s="623"/>
      <c r="G66" s="623"/>
      <c r="H66" s="623"/>
      <c r="I66" s="623"/>
      <c r="J66" s="623"/>
      <c r="K66" s="88"/>
    </row>
    <row r="67" spans="1:11">
      <c r="A67" s="125"/>
      <c r="B67" s="623"/>
      <c r="C67" s="623"/>
      <c r="D67" s="623"/>
      <c r="E67" s="623"/>
      <c r="F67" s="623"/>
      <c r="G67" s="623"/>
      <c r="H67" s="623"/>
      <c r="I67" s="623"/>
      <c r="J67" s="623"/>
      <c r="K67" s="88"/>
    </row>
    <row r="68" spans="1:11">
      <c r="A68" s="125"/>
      <c r="B68" s="623"/>
      <c r="C68" s="623"/>
      <c r="D68" s="623"/>
      <c r="E68" s="623"/>
      <c r="F68" s="623"/>
      <c r="G68" s="623"/>
      <c r="H68" s="623"/>
      <c r="I68" s="623"/>
      <c r="J68" s="623"/>
      <c r="K68" s="88"/>
    </row>
    <row r="69" spans="1:11" ht="27.6" customHeight="1">
      <c r="A69" s="125"/>
      <c r="B69" s="623"/>
      <c r="C69" s="623"/>
      <c r="D69" s="623"/>
      <c r="E69" s="623"/>
      <c r="F69" s="623"/>
      <c r="G69" s="623"/>
      <c r="H69" s="623"/>
      <c r="I69" s="623"/>
      <c r="J69" s="623"/>
      <c r="K69" s="88"/>
    </row>
    <row r="70" spans="1:11">
      <c r="A70" s="125"/>
      <c r="B70" s="417"/>
      <c r="C70" s="417"/>
      <c r="D70" s="417"/>
      <c r="E70" s="417"/>
      <c r="F70" s="417"/>
      <c r="G70" s="417"/>
      <c r="H70" s="417"/>
      <c r="I70" s="417"/>
      <c r="J70" s="417"/>
      <c r="K70" s="88"/>
    </row>
    <row r="71" spans="1:11">
      <c r="A71" s="125"/>
      <c r="B71" s="134"/>
      <c r="C71" s="134"/>
      <c r="D71" s="134"/>
      <c r="E71" s="134"/>
      <c r="F71" s="134"/>
      <c r="G71" s="134"/>
      <c r="H71" s="134"/>
      <c r="I71" s="134"/>
      <c r="J71" s="134"/>
      <c r="K71" s="88"/>
    </row>
    <row r="72" spans="1:11">
      <c r="A72" s="125"/>
      <c r="B72" s="86"/>
      <c r="C72" s="86"/>
      <c r="D72" s="86"/>
      <c r="E72" s="86"/>
      <c r="F72" s="86"/>
      <c r="G72" s="86"/>
      <c r="H72" s="92"/>
      <c r="I72" s="86"/>
      <c r="J72" s="86"/>
      <c r="K72" s="128"/>
    </row>
    <row r="73" spans="1:11" ht="20.25" customHeight="1">
      <c r="A73" s="125"/>
      <c r="B73" s="153" t="s">
        <v>222</v>
      </c>
      <c r="C73" s="86" t="s">
        <v>223</v>
      </c>
      <c r="D73" s="86"/>
      <c r="E73" s="86"/>
      <c r="F73" s="86"/>
      <c r="G73" s="142" t="s">
        <v>339</v>
      </c>
      <c r="H73" s="421"/>
      <c r="I73" s="143" t="s">
        <v>117</v>
      </c>
      <c r="J73" s="625" t="s">
        <v>30</v>
      </c>
      <c r="K73" s="626"/>
    </row>
    <row r="74" spans="1:11" ht="7.5" customHeight="1">
      <c r="A74" s="125"/>
      <c r="B74" s="148"/>
      <c r="C74" s="86"/>
      <c r="D74" s="86"/>
      <c r="E74" s="86"/>
      <c r="F74" s="86"/>
      <c r="G74" s="155"/>
      <c r="H74" s="19"/>
      <c r="I74" s="390"/>
      <c r="J74" s="390"/>
      <c r="K74" s="161"/>
    </row>
    <row r="75" spans="1:11" ht="20.25" customHeight="1">
      <c r="A75" s="125"/>
      <c r="B75" s="153" t="s">
        <v>224</v>
      </c>
      <c r="C75" s="86" t="s">
        <v>225</v>
      </c>
      <c r="D75" s="86"/>
      <c r="E75" s="86"/>
      <c r="F75" s="397"/>
      <c r="G75" s="142" t="s">
        <v>338</v>
      </c>
      <c r="H75" s="420"/>
      <c r="I75" s="143" t="s">
        <v>117</v>
      </c>
      <c r="J75" s="625" t="s">
        <v>30</v>
      </c>
      <c r="K75" s="626"/>
    </row>
    <row r="76" spans="1:11" ht="9.6" customHeight="1" thickBot="1">
      <c r="A76" s="85"/>
      <c r="B76" s="142"/>
      <c r="C76" s="86"/>
      <c r="D76" s="92"/>
      <c r="E76" s="92"/>
      <c r="F76" s="87"/>
      <c r="G76" s="142"/>
      <c r="H76" s="102"/>
      <c r="I76" s="92"/>
      <c r="J76" s="92"/>
      <c r="K76" s="128"/>
    </row>
    <row r="77" spans="1:11" ht="21.75" customHeight="1" thickBot="1">
      <c r="A77" s="85"/>
      <c r="B77" s="153" t="s">
        <v>226</v>
      </c>
      <c r="C77" s="86" t="s">
        <v>227</v>
      </c>
      <c r="D77" s="147"/>
      <c r="E77" s="147"/>
      <c r="F77" s="147"/>
      <c r="G77" s="142" t="s">
        <v>157</v>
      </c>
      <c r="H77" s="339" t="str">
        <f>IF(OR(H75="",H73=""),"",(H73/H75)*100-100)</f>
        <v/>
      </c>
      <c r="I77" s="91" t="s">
        <v>118</v>
      </c>
      <c r="J77" s="598" t="s">
        <v>27</v>
      </c>
      <c r="K77" s="599"/>
    </row>
    <row r="78" spans="1:11" ht="14.25">
      <c r="A78" s="85"/>
      <c r="B78" s="154"/>
      <c r="C78" s="147"/>
      <c r="D78" s="147"/>
      <c r="E78" s="147"/>
      <c r="F78" s="147"/>
      <c r="G78" s="151"/>
      <c r="H78" s="162"/>
      <c r="I78" s="162"/>
      <c r="J78" s="91"/>
      <c r="K78" s="163"/>
    </row>
    <row r="79" spans="1:11">
      <c r="A79" s="85"/>
      <c r="B79" s="156"/>
      <c r="C79" s="622" t="s">
        <v>133</v>
      </c>
      <c r="D79" s="622"/>
      <c r="E79" s="627">
        <f>IF(H75*1000&lt;=30,25,IF(H75*1000&lt;=100,20,IF(H75*1000&lt;=1000,15,10)))</f>
        <v>25</v>
      </c>
      <c r="F79" s="627"/>
      <c r="G79" s="152">
        <f>IF(H75*1000&lt;=30,-25,IF(H75*1000&lt;=100,-20,IF(H75*1000&lt;=1000,-15,-10)))</f>
        <v>-25</v>
      </c>
      <c r="H79" s="151"/>
      <c r="I79" s="164"/>
      <c r="J79" s="165"/>
      <c r="K79" s="88"/>
    </row>
    <row r="80" spans="1:11">
      <c r="A80" s="85"/>
      <c r="B80" s="159"/>
      <c r="C80" s="159"/>
      <c r="D80" s="157"/>
      <c r="E80" s="157"/>
      <c r="F80" s="158"/>
      <c r="G80" s="92"/>
      <c r="H80" s="151"/>
      <c r="I80" s="164"/>
      <c r="J80" s="166"/>
      <c r="K80" s="88"/>
    </row>
    <row r="81" spans="1:11">
      <c r="A81" s="129" t="s">
        <v>228</v>
      </c>
      <c r="B81" s="91"/>
      <c r="C81" s="92"/>
      <c r="D81" s="157"/>
      <c r="E81" s="157"/>
      <c r="F81" s="158"/>
      <c r="G81" s="92"/>
      <c r="H81" s="151"/>
      <c r="I81" s="164"/>
      <c r="J81" s="92"/>
      <c r="K81" s="88"/>
    </row>
    <row r="82" spans="1:11">
      <c r="A82" s="85"/>
      <c r="B82" s="160"/>
      <c r="C82" s="92"/>
      <c r="D82" s="92"/>
      <c r="E82" s="92"/>
      <c r="F82" s="92"/>
      <c r="G82" s="92"/>
      <c r="H82" s="92"/>
      <c r="I82" s="92"/>
      <c r="J82" s="86"/>
      <c r="K82" s="88"/>
    </row>
    <row r="83" spans="1:11">
      <c r="A83" s="85"/>
      <c r="B83" s="86"/>
      <c r="C83" s="92"/>
      <c r="D83" s="92"/>
      <c r="E83" s="92"/>
      <c r="F83" s="92"/>
      <c r="G83" s="92"/>
      <c r="H83" s="92"/>
      <c r="I83" s="92"/>
      <c r="J83" s="86"/>
      <c r="K83" s="88"/>
    </row>
    <row r="84" spans="1:11">
      <c r="A84" s="85"/>
      <c r="B84" s="86"/>
      <c r="C84" s="92"/>
      <c r="D84" s="92"/>
      <c r="E84" s="92"/>
      <c r="F84" s="92"/>
      <c r="G84" s="92"/>
      <c r="H84" s="92"/>
      <c r="I84" s="92"/>
      <c r="J84" s="86"/>
      <c r="K84" s="88"/>
    </row>
    <row r="85" spans="1:11">
      <c r="A85" s="85"/>
      <c r="B85" s="86"/>
      <c r="C85" s="92"/>
      <c r="D85" s="92"/>
      <c r="E85" s="92"/>
      <c r="F85" s="92"/>
      <c r="G85" s="92"/>
      <c r="H85" s="92"/>
      <c r="I85" s="92"/>
      <c r="J85" s="86"/>
      <c r="K85" s="88"/>
    </row>
    <row r="86" spans="1:11">
      <c r="A86" s="85"/>
      <c r="B86" s="86"/>
      <c r="C86" s="92"/>
      <c r="D86" s="92"/>
      <c r="E86" s="92"/>
      <c r="F86" s="92"/>
      <c r="G86" s="92"/>
      <c r="H86" s="92"/>
      <c r="I86" s="92"/>
      <c r="J86" s="86"/>
      <c r="K86" s="88"/>
    </row>
    <row r="87" spans="1:11">
      <c r="A87" s="85"/>
      <c r="B87" s="91"/>
      <c r="C87" s="92"/>
      <c r="D87" s="92"/>
      <c r="E87" s="92"/>
      <c r="F87" s="92"/>
      <c r="G87" s="92"/>
      <c r="H87" s="92"/>
      <c r="I87" s="92"/>
      <c r="J87" s="86"/>
      <c r="K87" s="88"/>
    </row>
    <row r="88" spans="1:11">
      <c r="A88" s="85"/>
      <c r="B88" s="86"/>
      <c r="C88" s="92"/>
      <c r="D88" s="92"/>
      <c r="E88" s="92"/>
      <c r="F88" s="92"/>
      <c r="G88" s="92"/>
      <c r="H88" s="92"/>
      <c r="I88" s="92"/>
      <c r="J88" s="86"/>
      <c r="K88" s="88"/>
    </row>
    <row r="89" spans="1:11" ht="13.5" customHeight="1">
      <c r="A89" s="85"/>
      <c r="B89" s="86"/>
      <c r="C89" s="92"/>
      <c r="D89" s="92"/>
      <c r="E89" s="92"/>
      <c r="F89" s="92"/>
      <c r="G89" s="92"/>
      <c r="H89" s="92"/>
      <c r="I89" s="92"/>
      <c r="J89" s="86"/>
      <c r="K89" s="88"/>
    </row>
    <row r="90" spans="1:11">
      <c r="A90" s="85"/>
      <c r="B90" s="86"/>
      <c r="C90" s="86"/>
      <c r="D90" s="86"/>
      <c r="E90" s="86"/>
      <c r="F90" s="86"/>
      <c r="G90" s="86"/>
      <c r="H90" s="86"/>
      <c r="I90" s="86"/>
      <c r="J90" s="86"/>
      <c r="K90" s="88"/>
    </row>
    <row r="91" spans="1:11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8"/>
    </row>
    <row r="92" spans="1:11">
      <c r="A92" s="85"/>
      <c r="B92" s="86"/>
      <c r="C92" s="87"/>
      <c r="D92" s="86"/>
      <c r="E92" s="86"/>
      <c r="F92" s="86"/>
      <c r="G92" s="86"/>
      <c r="H92" s="86"/>
      <c r="I92" s="86"/>
      <c r="J92" s="86"/>
      <c r="K92" s="88"/>
    </row>
    <row r="93" spans="1:11">
      <c r="A93" s="85"/>
      <c r="B93" s="86"/>
      <c r="C93" s="87"/>
      <c r="D93" s="86"/>
      <c r="E93" s="86"/>
      <c r="F93" s="86"/>
      <c r="G93" s="86"/>
      <c r="H93" s="86"/>
      <c r="I93" s="86"/>
      <c r="J93" s="86"/>
      <c r="K93" s="88"/>
    </row>
    <row r="94" spans="1:11">
      <c r="A94" s="129" t="s">
        <v>229</v>
      </c>
      <c r="B94" s="91"/>
      <c r="C94" s="87"/>
      <c r="D94" s="86"/>
      <c r="E94" s="86"/>
      <c r="F94" s="91" t="s">
        <v>230</v>
      </c>
      <c r="G94" s="92"/>
      <c r="H94" s="92"/>
      <c r="I94" s="92"/>
      <c r="J94" s="86"/>
      <c r="K94" s="88"/>
    </row>
    <row r="95" spans="1:11">
      <c r="A95" s="85"/>
      <c r="B95" s="86"/>
      <c r="C95" s="92"/>
      <c r="D95" s="92"/>
      <c r="E95" s="92"/>
      <c r="F95" s="92"/>
      <c r="G95" s="92"/>
      <c r="H95" s="92"/>
      <c r="I95" s="92"/>
      <c r="J95" s="86"/>
      <c r="K95" s="88"/>
    </row>
    <row r="96" spans="1:11">
      <c r="A96" s="85"/>
      <c r="B96" s="91"/>
      <c r="C96" s="87"/>
      <c r="D96" s="86"/>
      <c r="E96" s="86"/>
      <c r="F96" s="91"/>
      <c r="G96" s="92"/>
      <c r="H96" s="92"/>
      <c r="I96" s="92"/>
      <c r="J96" s="86"/>
      <c r="K96" s="88"/>
    </row>
    <row r="97" spans="1:11">
      <c r="A97" s="85"/>
      <c r="B97" s="86"/>
      <c r="C97" s="92"/>
      <c r="D97" s="92"/>
      <c r="E97" s="92"/>
      <c r="F97" s="92"/>
      <c r="G97" s="92"/>
      <c r="H97" s="92"/>
      <c r="I97" s="92"/>
      <c r="J97" s="86"/>
      <c r="K97" s="88"/>
    </row>
    <row r="98" spans="1:11">
      <c r="A98" s="85"/>
      <c r="B98" s="86"/>
      <c r="C98" s="86"/>
      <c r="D98" s="86"/>
      <c r="E98" s="86"/>
      <c r="F98" s="86"/>
      <c r="G98" s="86"/>
      <c r="H98" s="86"/>
      <c r="I98" s="86"/>
      <c r="J98" s="86"/>
      <c r="K98" s="88"/>
    </row>
    <row r="99" spans="1:11">
      <c r="A99" s="85"/>
      <c r="B99" s="86"/>
      <c r="C99" s="86"/>
      <c r="D99" s="86"/>
      <c r="E99" s="86"/>
      <c r="F99" s="86"/>
      <c r="G99" s="86"/>
      <c r="H99" s="86"/>
      <c r="I99" s="86"/>
      <c r="J99" s="86"/>
      <c r="K99" s="88"/>
    </row>
    <row r="100" spans="1:11">
      <c r="A100" s="85"/>
      <c r="B100" s="86"/>
      <c r="C100" s="87"/>
      <c r="D100" s="86"/>
      <c r="E100" s="86"/>
      <c r="F100" s="86"/>
      <c r="G100" s="86"/>
      <c r="H100" s="86"/>
      <c r="I100" s="86"/>
      <c r="J100" s="86"/>
      <c r="K100" s="88"/>
    </row>
    <row r="101" spans="1:11">
      <c r="A101" s="85"/>
      <c r="B101" s="86"/>
      <c r="C101" s="87"/>
      <c r="D101" s="86"/>
      <c r="E101" s="86"/>
      <c r="F101" s="86"/>
      <c r="G101" s="86"/>
      <c r="H101" s="86"/>
      <c r="I101" s="86"/>
      <c r="J101" s="86"/>
      <c r="K101" s="88"/>
    </row>
    <row r="102" spans="1:11">
      <c r="A102" s="129"/>
      <c r="B102" s="91"/>
      <c r="C102" s="87"/>
      <c r="D102" s="86"/>
      <c r="E102" s="86"/>
      <c r="F102" s="91"/>
      <c r="G102" s="92"/>
      <c r="H102" s="92"/>
      <c r="I102" s="92"/>
      <c r="J102" s="86"/>
      <c r="K102" s="88"/>
    </row>
    <row r="103" spans="1:11">
      <c r="A103" s="85"/>
      <c r="B103" s="87"/>
      <c r="C103" s="87"/>
      <c r="D103" s="86"/>
      <c r="E103" s="86"/>
      <c r="F103" s="86"/>
      <c r="G103" s="86"/>
      <c r="H103" s="86"/>
      <c r="I103" s="86"/>
      <c r="J103" s="86"/>
      <c r="K103" s="88"/>
    </row>
    <row r="104" spans="1:11">
      <c r="A104" s="85"/>
      <c r="B104" s="87"/>
      <c r="C104" s="86"/>
      <c r="D104" s="86"/>
      <c r="E104" s="86"/>
      <c r="F104" s="86"/>
      <c r="G104" s="86"/>
      <c r="H104" s="86"/>
      <c r="I104" s="86"/>
      <c r="J104" s="86"/>
      <c r="K104" s="88"/>
    </row>
    <row r="105" spans="1:11">
      <c r="A105" s="85"/>
      <c r="B105" s="86"/>
      <c r="C105" s="86"/>
      <c r="D105" s="86"/>
      <c r="E105" s="86"/>
      <c r="F105" s="86"/>
      <c r="G105" s="86"/>
      <c r="H105" s="86"/>
      <c r="I105" s="86"/>
      <c r="J105" s="86"/>
      <c r="K105" s="88"/>
    </row>
    <row r="106" spans="1:11">
      <c r="A106" s="85"/>
      <c r="B106" s="86"/>
      <c r="C106" s="86"/>
      <c r="D106" s="86"/>
      <c r="E106" s="86"/>
      <c r="F106" s="86"/>
      <c r="G106" s="86"/>
      <c r="H106" s="86"/>
      <c r="I106" s="86"/>
      <c r="J106" s="86"/>
      <c r="K106" s="88"/>
    </row>
    <row r="107" spans="1:11">
      <c r="A107" s="85"/>
      <c r="B107" s="86"/>
      <c r="C107" s="86"/>
      <c r="D107" s="86"/>
      <c r="E107" s="86"/>
      <c r="F107" s="86"/>
      <c r="G107" s="86"/>
      <c r="H107" s="86"/>
      <c r="I107" s="86"/>
      <c r="J107" s="86"/>
      <c r="K107" s="88"/>
    </row>
    <row r="108" spans="1:11">
      <c r="A108" s="85"/>
      <c r="B108" s="86"/>
      <c r="C108" s="86"/>
      <c r="D108" s="86"/>
      <c r="E108" s="86"/>
      <c r="F108" s="86"/>
      <c r="G108" s="86"/>
      <c r="H108" s="86"/>
      <c r="I108" s="86"/>
      <c r="J108" s="86"/>
      <c r="K108" s="88"/>
    </row>
    <row r="109" spans="1:11">
      <c r="A109" s="85"/>
      <c r="B109" s="86"/>
      <c r="C109" s="86"/>
      <c r="D109" s="86"/>
      <c r="E109" s="86"/>
      <c r="F109" s="86"/>
      <c r="G109" s="86"/>
      <c r="H109" s="86"/>
      <c r="I109" s="86"/>
      <c r="J109" s="86"/>
      <c r="K109" s="88"/>
    </row>
    <row r="110" spans="1:11" ht="14.25" thickBot="1">
      <c r="A110" s="144"/>
      <c r="B110" s="167"/>
      <c r="C110" s="167"/>
      <c r="D110" s="167"/>
      <c r="E110" s="167"/>
      <c r="F110" s="167"/>
      <c r="G110" s="167"/>
      <c r="H110" s="167"/>
      <c r="I110" s="167"/>
      <c r="J110" s="167"/>
      <c r="K110" s="145"/>
    </row>
  </sheetData>
  <sheetProtection password="CC9A" sheet="1" objects="1" scenarios="1" formatCells="0" formatRows="0" insertRows="0" deleteRows="0"/>
  <mergeCells count="38">
    <mergeCell ref="J24:K24"/>
    <mergeCell ref="J25:K25"/>
    <mergeCell ref="J50:K50"/>
    <mergeCell ref="J77:K77"/>
    <mergeCell ref="C50:F50"/>
    <mergeCell ref="B52:D52"/>
    <mergeCell ref="J42:K42"/>
    <mergeCell ref="J44:K44"/>
    <mergeCell ref="J26:K26"/>
    <mergeCell ref="J27:K27"/>
    <mergeCell ref="J35:K35"/>
    <mergeCell ref="B37:J37"/>
    <mergeCell ref="C79:D79"/>
    <mergeCell ref="B61:J62"/>
    <mergeCell ref="B66:J69"/>
    <mergeCell ref="A55:K55"/>
    <mergeCell ref="B56:I56"/>
    <mergeCell ref="J56:K56"/>
    <mergeCell ref="B57:F57"/>
    <mergeCell ref="H57:K57"/>
    <mergeCell ref="J73:K73"/>
    <mergeCell ref="J75:K75"/>
    <mergeCell ref="E79:F79"/>
    <mergeCell ref="B58:D58"/>
    <mergeCell ref="F58:G58"/>
    <mergeCell ref="J21:K21"/>
    <mergeCell ref="J22:K22"/>
    <mergeCell ref="J23:K23"/>
    <mergeCell ref="A2:K2"/>
    <mergeCell ref="B3:I3"/>
    <mergeCell ref="J3:K3"/>
    <mergeCell ref="B4:F4"/>
    <mergeCell ref="H4:K4"/>
    <mergeCell ref="B8:J9"/>
    <mergeCell ref="B12:J14"/>
    <mergeCell ref="B15:I15"/>
    <mergeCell ref="F5:G5"/>
    <mergeCell ref="B5:D5"/>
  </mergeCells>
  <phoneticPr fontId="3"/>
  <conditionalFormatting sqref="H77">
    <cfRule type="expression" dxfId="13" priority="13" stopIfTrue="1">
      <formula>OR(+$H$77&gt;$E$79,$H$77&lt;$G$79)</formula>
    </cfRule>
  </conditionalFormatting>
  <conditionalFormatting sqref="H50">
    <cfRule type="expression" dxfId="12" priority="9" stopIfTrue="1">
      <formula>OR(+$F$52&gt;$H$50,$E$52&lt;$H$50)</formula>
    </cfRule>
  </conditionalFormatting>
  <conditionalFormatting sqref="H21:H26">
    <cfRule type="expression" dxfId="11" priority="8">
      <formula>$J$15="①"</formula>
    </cfRule>
  </conditionalFormatting>
  <conditionalFormatting sqref="H29">
    <cfRule type="expression" dxfId="10" priority="6">
      <formula>$J$15="①"</formula>
    </cfRule>
  </conditionalFormatting>
  <conditionalFormatting sqref="H27">
    <cfRule type="expression" dxfId="9" priority="5">
      <formula>$J$15="①"</formula>
    </cfRule>
  </conditionalFormatting>
  <conditionalFormatting sqref="A17">
    <cfRule type="expression" dxfId="8" priority="3" stopIfTrue="1">
      <formula>$J$15="①"</formula>
    </cfRule>
  </conditionalFormatting>
  <conditionalFormatting sqref="A37">
    <cfRule type="expression" dxfId="7" priority="2" stopIfTrue="1">
      <formula>$J$15="②"</formula>
    </cfRule>
  </conditionalFormatting>
  <conditionalFormatting sqref="H42">
    <cfRule type="expression" dxfId="6" priority="1">
      <formula>$J$15="②"</formula>
    </cfRule>
  </conditionalFormatting>
  <dataValidations count="2">
    <dataValidation type="list" allowBlank="1" showInputMessage="1" showErrorMessage="1" sqref="H29">
      <formula1>"（選択）,湿　式,乾　式"</formula1>
    </dataValidation>
    <dataValidation type="list" allowBlank="1" showInputMessage="1" showErrorMessage="1" sqref="J15">
      <formula1>"（選択）,①,②"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5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4"/>
  <sheetViews>
    <sheetView view="pageBreakPreview" zoomScaleNormal="100" zoomScaleSheetLayoutView="100" workbookViewId="0">
      <selection activeCell="C5" sqref="C5:D5"/>
    </sheetView>
  </sheetViews>
  <sheetFormatPr defaultColWidth="9" defaultRowHeight="13.5"/>
  <cols>
    <col min="1" max="1" width="6.875" style="1" customWidth="1"/>
    <col min="2" max="2" width="9.875" style="1" customWidth="1"/>
    <col min="3" max="3" width="10.125" style="1" customWidth="1"/>
    <col min="4" max="4" width="8" style="1" customWidth="1"/>
    <col min="5" max="5" width="7.5" style="1" customWidth="1"/>
    <col min="6" max="6" width="8.875" style="1" customWidth="1"/>
    <col min="7" max="7" width="10.75" style="1" customWidth="1"/>
    <col min="8" max="8" width="9.625" style="1" customWidth="1"/>
    <col min="9" max="9" width="7.5" style="1" customWidth="1"/>
    <col min="10" max="10" width="11.375" style="1" customWidth="1"/>
    <col min="11" max="11" width="5.625" style="1" customWidth="1"/>
    <col min="12" max="16384" width="9" style="1"/>
  </cols>
  <sheetData>
    <row r="1" spans="1:13" ht="15" customHeight="1" thickBot="1"/>
    <row r="2" spans="1:13" s="13" customFormat="1" ht="18.75" customHeight="1" thickBot="1">
      <c r="A2" s="600" t="s">
        <v>321</v>
      </c>
      <c r="B2" s="601"/>
      <c r="C2" s="601"/>
      <c r="D2" s="601"/>
      <c r="E2" s="601"/>
      <c r="F2" s="601"/>
      <c r="G2" s="601"/>
      <c r="H2" s="601"/>
      <c r="I2" s="601"/>
      <c r="J2" s="602"/>
    </row>
    <row r="3" spans="1:13" s="13" customFormat="1" ht="27.75" customHeight="1" thickTop="1">
      <c r="A3" s="14" t="s">
        <v>145</v>
      </c>
      <c r="B3" s="603" t="str">
        <f>表紙!B3&amp;"　　（　３．立上り性能　）"</f>
        <v>コンベクションオーブン　　（　３．立上り性能　）</v>
      </c>
      <c r="C3" s="632"/>
      <c r="D3" s="632"/>
      <c r="E3" s="632"/>
      <c r="F3" s="632"/>
      <c r="G3" s="632"/>
      <c r="H3" s="632"/>
      <c r="I3" s="603" t="str">
        <f>IF(表紙!C13="選択してください","","ガス種："&amp;表紙!C13)</f>
        <v/>
      </c>
      <c r="J3" s="605"/>
    </row>
    <row r="4" spans="1:13" s="13" customFormat="1" ht="18" customHeight="1" thickBot="1">
      <c r="A4" s="5" t="s">
        <v>177</v>
      </c>
      <c r="B4" s="606" t="str">
        <f>IF(表紙!$B$6=0,"",表紙!$B$6)</f>
        <v/>
      </c>
      <c r="C4" s="606"/>
      <c r="D4" s="607"/>
      <c r="E4" s="607"/>
      <c r="F4" s="608"/>
      <c r="G4" s="330" t="s">
        <v>41</v>
      </c>
      <c r="H4" s="638" t="str">
        <f>IF(表紙!$H$5=0,"",表紙!$H$5)</f>
        <v/>
      </c>
      <c r="I4" s="607"/>
      <c r="J4" s="639"/>
      <c r="K4" s="56"/>
    </row>
    <row r="5" spans="1:13" s="13" customFormat="1" ht="15.75" customHeight="1">
      <c r="A5" s="318" t="s">
        <v>5</v>
      </c>
      <c r="B5" s="631" t="s">
        <v>18</v>
      </c>
      <c r="C5" s="630"/>
      <c r="D5" s="630"/>
      <c r="E5" s="631" t="s">
        <v>20</v>
      </c>
      <c r="F5" s="319"/>
      <c r="G5" s="631" t="s">
        <v>26</v>
      </c>
      <c r="H5" s="319"/>
      <c r="I5" s="631" t="s">
        <v>8</v>
      </c>
      <c r="J5" s="11"/>
    </row>
    <row r="6" spans="1:13" s="13" customFormat="1" ht="15.75" customHeight="1" thickBot="1">
      <c r="A6" s="320" t="s">
        <v>12</v>
      </c>
      <c r="B6" s="527"/>
      <c r="C6" s="635"/>
      <c r="D6" s="635"/>
      <c r="E6" s="527"/>
      <c r="F6" s="321"/>
      <c r="G6" s="527"/>
      <c r="H6" s="321"/>
      <c r="I6" s="527"/>
      <c r="J6" s="12"/>
    </row>
    <row r="7" spans="1:13" s="13" customFormat="1" ht="9.75" customHeight="1">
      <c r="A7" s="168"/>
      <c r="B7" s="169"/>
      <c r="C7" s="169"/>
      <c r="D7" s="169"/>
      <c r="E7" s="169"/>
      <c r="F7" s="169"/>
      <c r="G7" s="169"/>
      <c r="H7" s="169"/>
      <c r="I7" s="169"/>
      <c r="J7" s="170"/>
    </row>
    <row r="8" spans="1:13" s="13" customFormat="1" ht="19.5" customHeight="1">
      <c r="A8" s="125"/>
      <c r="B8" s="196" t="s">
        <v>246</v>
      </c>
      <c r="C8" s="86"/>
      <c r="D8" s="86"/>
      <c r="E8" s="86"/>
      <c r="F8" s="86"/>
      <c r="G8" s="86"/>
      <c r="H8" s="86"/>
      <c r="I8" s="86"/>
      <c r="J8" s="88"/>
    </row>
    <row r="9" spans="1:13" s="13" customFormat="1" ht="21.75" customHeight="1">
      <c r="A9" s="125"/>
      <c r="B9" s="640" t="s">
        <v>371</v>
      </c>
      <c r="C9" s="640"/>
      <c r="D9" s="640"/>
      <c r="E9" s="640"/>
      <c r="F9" s="640"/>
      <c r="G9" s="640"/>
      <c r="H9" s="640"/>
      <c r="I9" s="640"/>
      <c r="J9" s="171"/>
    </row>
    <row r="10" spans="1:13" s="13" customFormat="1" ht="21.75" customHeight="1">
      <c r="A10" s="125"/>
      <c r="B10" s="640"/>
      <c r="C10" s="640"/>
      <c r="D10" s="640"/>
      <c r="E10" s="640"/>
      <c r="F10" s="640"/>
      <c r="G10" s="640"/>
      <c r="H10" s="640"/>
      <c r="I10" s="640"/>
      <c r="J10" s="171"/>
    </row>
    <row r="11" spans="1:13" s="13" customFormat="1" ht="21.75" customHeight="1">
      <c r="A11" s="125"/>
      <c r="B11" s="640"/>
      <c r="C11" s="640"/>
      <c r="D11" s="640"/>
      <c r="E11" s="640"/>
      <c r="F11" s="640"/>
      <c r="G11" s="640"/>
      <c r="H11" s="640"/>
      <c r="I11" s="640"/>
      <c r="J11" s="171"/>
    </row>
    <row r="12" spans="1:13" s="13" customFormat="1" ht="15" customHeight="1">
      <c r="A12" s="125"/>
      <c r="B12" s="86"/>
      <c r="C12" s="398"/>
      <c r="D12" s="398"/>
      <c r="E12" s="398"/>
      <c r="F12" s="398"/>
      <c r="G12" s="398"/>
      <c r="H12" s="398"/>
      <c r="I12" s="398"/>
      <c r="J12" s="88"/>
    </row>
    <row r="13" spans="1:13" s="13" customFormat="1" ht="15" customHeight="1">
      <c r="A13" s="125"/>
      <c r="B13" s="86"/>
      <c r="C13" s="172"/>
      <c r="D13" s="91"/>
      <c r="E13" s="86"/>
      <c r="F13" s="92"/>
      <c r="G13" s="92"/>
      <c r="H13" s="86"/>
      <c r="I13" s="86"/>
      <c r="J13" s="88"/>
    </row>
    <row r="14" spans="1:13" s="13" customFormat="1" ht="15" customHeight="1">
      <c r="A14" s="125"/>
      <c r="B14" s="86"/>
      <c r="C14" s="172"/>
      <c r="D14" s="91"/>
      <c r="E14" s="173"/>
      <c r="F14" s="86"/>
      <c r="G14" s="92" t="s">
        <v>5</v>
      </c>
      <c r="H14" s="92" t="s">
        <v>12</v>
      </c>
      <c r="I14" s="86"/>
      <c r="J14" s="88"/>
    </row>
    <row r="15" spans="1:13" s="13" customFormat="1" ht="18.75" customHeight="1">
      <c r="A15" s="125"/>
      <c r="B15" s="397" t="s">
        <v>247</v>
      </c>
      <c r="C15" s="86"/>
      <c r="D15" s="86"/>
      <c r="E15" s="175"/>
      <c r="F15" s="142" t="s">
        <v>170</v>
      </c>
      <c r="G15" s="340"/>
      <c r="H15" s="340"/>
      <c r="I15" s="184" t="s">
        <v>51</v>
      </c>
      <c r="J15" s="186" t="s">
        <v>28</v>
      </c>
    </row>
    <row r="16" spans="1:13" s="13" customFormat="1" ht="18.75" customHeight="1">
      <c r="A16" s="125"/>
      <c r="B16" s="397" t="s">
        <v>249</v>
      </c>
      <c r="C16" s="86"/>
      <c r="D16" s="176"/>
      <c r="E16" s="87"/>
      <c r="F16" s="142" t="s">
        <v>172</v>
      </c>
      <c r="G16" s="341"/>
      <c r="H16" s="341"/>
      <c r="I16" s="184" t="s">
        <v>50</v>
      </c>
      <c r="J16" s="186" t="s">
        <v>27</v>
      </c>
      <c r="M16" s="1"/>
    </row>
    <row r="17" spans="1:13" s="13" customFormat="1" ht="18.75" customHeight="1">
      <c r="A17" s="125"/>
      <c r="B17" s="397" t="s">
        <v>248</v>
      </c>
      <c r="C17" s="86"/>
      <c r="D17" s="176"/>
      <c r="E17" s="177"/>
      <c r="F17" s="142" t="s">
        <v>171</v>
      </c>
      <c r="G17" s="341"/>
      <c r="H17" s="341"/>
      <c r="I17" s="184" t="s">
        <v>50</v>
      </c>
      <c r="J17" s="186" t="s">
        <v>27</v>
      </c>
    </row>
    <row r="18" spans="1:13" s="13" customFormat="1" ht="3.75" customHeight="1" thickBot="1">
      <c r="A18" s="125"/>
      <c r="B18" s="87"/>
      <c r="C18" s="86"/>
      <c r="D18" s="176"/>
      <c r="E18" s="149"/>
      <c r="F18" s="179"/>
      <c r="G18" s="67"/>
      <c r="H18" s="30"/>
      <c r="I18" s="143"/>
      <c r="J18" s="187"/>
      <c r="M18" s="16"/>
    </row>
    <row r="19" spans="1:13" s="13" customFormat="1" ht="16.5" customHeight="1" thickBot="1">
      <c r="A19" s="125"/>
      <c r="B19" s="397" t="s">
        <v>250</v>
      </c>
      <c r="C19" s="86"/>
      <c r="D19" s="86"/>
      <c r="E19" s="91"/>
      <c r="F19" s="142" t="s">
        <v>158</v>
      </c>
      <c r="G19" s="342" t="str">
        <f>IF(COUNTBLANK(G15:G17)=0,G15*(250-25)/(G16-G17),"")</f>
        <v/>
      </c>
      <c r="H19" s="342" t="str">
        <f>IF(COUNTBLANK(H15:H17)=0,H15*(250-25)/(H16-H17),"")</f>
        <v/>
      </c>
      <c r="I19" s="184" t="s">
        <v>53</v>
      </c>
      <c r="J19" s="186" t="s">
        <v>28</v>
      </c>
      <c r="M19" s="16"/>
    </row>
    <row r="20" spans="1:13" s="13" customFormat="1" ht="3.75" customHeight="1" thickBot="1">
      <c r="A20" s="125"/>
      <c r="B20" s="180"/>
      <c r="C20" s="92"/>
      <c r="D20" s="397"/>
      <c r="E20" s="92"/>
      <c r="F20" s="151"/>
      <c r="G20" s="188"/>
      <c r="H20" s="30"/>
      <c r="I20" s="143"/>
      <c r="J20" s="187"/>
      <c r="M20" s="16"/>
    </row>
    <row r="21" spans="1:13" s="13" customFormat="1" ht="23.25" customHeight="1" thickBot="1">
      <c r="A21" s="125"/>
      <c r="B21" s="397"/>
      <c r="C21" s="92"/>
      <c r="D21" s="181"/>
      <c r="E21" s="92"/>
      <c r="F21" s="92"/>
      <c r="G21" s="151" t="s">
        <v>159</v>
      </c>
      <c r="H21" s="367" t="str">
        <f>IF(COUNTBLANK(G19:H19)=0,(G19+H19)/2,"")</f>
        <v/>
      </c>
      <c r="I21" s="184" t="s">
        <v>52</v>
      </c>
      <c r="J21" s="186" t="s">
        <v>28</v>
      </c>
      <c r="M21" s="16"/>
    </row>
    <row r="22" spans="1:13" s="13" customFormat="1" ht="7.5" customHeight="1" thickBot="1">
      <c r="A22" s="125"/>
      <c r="B22" s="86"/>
      <c r="C22" s="182"/>
      <c r="D22" s="92"/>
      <c r="E22" s="92"/>
      <c r="F22" s="92"/>
      <c r="G22" s="92"/>
      <c r="H22" s="8"/>
      <c r="I22" s="184"/>
      <c r="J22" s="394"/>
    </row>
    <row r="23" spans="1:13" ht="16.5" customHeight="1" thickBot="1">
      <c r="A23" s="85"/>
      <c r="B23" s="86"/>
      <c r="C23" s="87"/>
      <c r="D23" s="92"/>
      <c r="E23" s="175"/>
      <c r="F23" s="92"/>
      <c r="G23" s="151" t="s">
        <v>11</v>
      </c>
      <c r="H23" s="343" t="str">
        <f>IF(H21&lt;&gt;"",ABS(G19-H19)/H21,"")</f>
        <v/>
      </c>
      <c r="I23" s="194" t="s">
        <v>336</v>
      </c>
      <c r="J23" s="186"/>
    </row>
    <row r="24" spans="1:13" s="99" customFormat="1" ht="16.5" customHeight="1">
      <c r="A24" s="183"/>
      <c r="B24" s="195"/>
      <c r="C24" s="185"/>
      <c r="D24" s="185"/>
      <c r="E24" s="184"/>
      <c r="F24" s="185"/>
      <c r="G24" s="185"/>
      <c r="H24" s="185"/>
      <c r="I24" s="184"/>
      <c r="J24" s="394"/>
    </row>
    <row r="25" spans="1:13" ht="15" customHeight="1">
      <c r="A25" s="85"/>
      <c r="B25" s="87" t="s">
        <v>372</v>
      </c>
      <c r="C25" s="92"/>
      <c r="D25" s="86"/>
      <c r="E25" s="86"/>
      <c r="F25" s="86"/>
      <c r="G25" s="86"/>
      <c r="H25" s="86"/>
      <c r="I25" s="86"/>
      <c r="J25" s="88"/>
    </row>
    <row r="26" spans="1:13" ht="18.75" customHeight="1">
      <c r="A26" s="126"/>
      <c r="B26" s="180" t="s">
        <v>360</v>
      </c>
      <c r="C26" s="180"/>
      <c r="D26" s="180"/>
      <c r="E26" s="92"/>
      <c r="F26" s="153" t="s">
        <v>243</v>
      </c>
      <c r="G26" s="422" t="str">
        <f>IF(COUNTBLANK(G30:G35)=0,(G30*G31*(G33+G34-G35)*273/3600/101.3/(273+G32)),"")</f>
        <v/>
      </c>
      <c r="H26" s="422" t="str">
        <f>IF(COUNTBLANK(H30:H35)=0,(H30*H31*(H33+H34-H35)*273/3600/101.3/(273+H32)),"")</f>
        <v/>
      </c>
      <c r="I26" s="184" t="s">
        <v>10</v>
      </c>
      <c r="J26" s="209" t="s">
        <v>30</v>
      </c>
    </row>
    <row r="27" spans="1:13" ht="18.75" customHeight="1">
      <c r="A27" s="126"/>
      <c r="B27" s="397" t="s">
        <v>256</v>
      </c>
      <c r="C27" s="92"/>
      <c r="D27" s="92"/>
      <c r="E27" s="92"/>
      <c r="F27" s="153"/>
      <c r="G27" s="423"/>
      <c r="H27" s="423"/>
      <c r="I27" s="184"/>
      <c r="J27" s="161"/>
    </row>
    <row r="28" spans="1:13" ht="15" customHeight="1">
      <c r="A28" s="125"/>
      <c r="B28" s="92"/>
      <c r="C28" s="92"/>
      <c r="D28" s="92"/>
      <c r="E28" s="92"/>
      <c r="F28" s="92"/>
      <c r="G28" s="92"/>
      <c r="H28" s="92"/>
      <c r="I28" s="86"/>
      <c r="J28" s="88"/>
    </row>
    <row r="29" spans="1:13" ht="15" customHeight="1">
      <c r="A29" s="125"/>
      <c r="B29" s="92"/>
      <c r="C29" s="92"/>
      <c r="D29" s="92"/>
      <c r="E29" s="92"/>
      <c r="F29" s="92"/>
      <c r="G29" s="92"/>
      <c r="H29" s="92"/>
      <c r="I29" s="86"/>
      <c r="J29" s="88"/>
    </row>
    <row r="30" spans="1:13" ht="18" customHeight="1">
      <c r="A30" s="125"/>
      <c r="B30" s="636" t="s">
        <v>313</v>
      </c>
      <c r="C30" s="637"/>
      <c r="D30" s="637"/>
      <c r="E30" s="411"/>
      <c r="F30" s="137" t="s">
        <v>237</v>
      </c>
      <c r="G30" s="344"/>
      <c r="H30" s="430"/>
      <c r="I30" s="412" t="s">
        <v>304</v>
      </c>
      <c r="J30" s="186" t="s">
        <v>30</v>
      </c>
    </row>
    <row r="31" spans="1:13" ht="18" customHeight="1">
      <c r="A31" s="125"/>
      <c r="B31" s="636" t="s">
        <v>312</v>
      </c>
      <c r="C31" s="637"/>
      <c r="D31" s="637"/>
      <c r="E31" s="637"/>
      <c r="F31" s="137" t="s">
        <v>238</v>
      </c>
      <c r="G31" s="345"/>
      <c r="H31" s="366"/>
      <c r="I31" s="412" t="s">
        <v>116</v>
      </c>
      <c r="J31" s="186" t="s">
        <v>33</v>
      </c>
    </row>
    <row r="32" spans="1:13" ht="18" customHeight="1">
      <c r="A32" s="125"/>
      <c r="B32" s="424" t="s">
        <v>311</v>
      </c>
      <c r="C32" s="411"/>
      <c r="D32" s="411"/>
      <c r="E32" s="411"/>
      <c r="F32" s="137" t="s">
        <v>239</v>
      </c>
      <c r="G32" s="346"/>
      <c r="H32" s="431"/>
      <c r="I32" s="412" t="s">
        <v>106</v>
      </c>
      <c r="J32" s="186" t="s">
        <v>27</v>
      </c>
    </row>
    <row r="33" spans="1:19" ht="18" customHeight="1">
      <c r="A33" s="125"/>
      <c r="B33" s="424" t="s">
        <v>356</v>
      </c>
      <c r="C33" s="411"/>
      <c r="D33" s="411"/>
      <c r="E33" s="411"/>
      <c r="F33" s="137" t="s">
        <v>240</v>
      </c>
      <c r="G33" s="347"/>
      <c r="H33" s="432"/>
      <c r="I33" s="412" t="s">
        <v>108</v>
      </c>
      <c r="J33" s="186" t="s">
        <v>28</v>
      </c>
    </row>
    <row r="34" spans="1:19" ht="18" customHeight="1">
      <c r="A34" s="125"/>
      <c r="B34" s="425" t="s">
        <v>355</v>
      </c>
      <c r="C34" s="411"/>
      <c r="D34" s="411"/>
      <c r="E34" s="411"/>
      <c r="F34" s="137" t="s">
        <v>241</v>
      </c>
      <c r="G34" s="347"/>
      <c r="H34" s="432"/>
      <c r="I34" s="412" t="s">
        <v>108</v>
      </c>
      <c r="J34" s="186" t="s">
        <v>28</v>
      </c>
    </row>
    <row r="35" spans="1:19" ht="18" customHeight="1">
      <c r="A35" s="125"/>
      <c r="B35" s="425" t="s">
        <v>361</v>
      </c>
      <c r="C35" s="411"/>
      <c r="D35" s="411"/>
      <c r="E35" s="411"/>
      <c r="F35" s="137" t="s">
        <v>242</v>
      </c>
      <c r="G35" s="348" t="str">
        <f>IF(G32="","",IF($G$37="乾　式","0",10^(7.203-1735.74/(G32+234))))</f>
        <v/>
      </c>
      <c r="H35" s="348" t="str">
        <f>IF(H32="","",IF($G$37="乾　式","0",10^(7.203-1735.74/(H32+234))))</f>
        <v/>
      </c>
      <c r="I35" s="412" t="s">
        <v>108</v>
      </c>
      <c r="J35" s="186" t="s">
        <v>28</v>
      </c>
    </row>
    <row r="36" spans="1:19" ht="12" customHeight="1">
      <c r="A36" s="125"/>
      <c r="B36" s="425"/>
      <c r="C36" s="411"/>
      <c r="D36" s="411"/>
      <c r="E36" s="411"/>
      <c r="F36" s="137"/>
      <c r="G36" s="426"/>
      <c r="H36" s="189"/>
      <c r="I36" s="412"/>
      <c r="J36" s="186"/>
    </row>
    <row r="37" spans="1:19" ht="18.75" customHeight="1">
      <c r="A37" s="125"/>
      <c r="B37" s="91" t="s">
        <v>328</v>
      </c>
      <c r="C37" s="411"/>
      <c r="D37" s="4"/>
      <c r="E37" s="87"/>
      <c r="F37" s="427"/>
      <c r="G37" s="433" t="s">
        <v>384</v>
      </c>
      <c r="H37" s="428"/>
      <c r="I37" s="87"/>
      <c r="J37" s="88"/>
    </row>
    <row r="38" spans="1:19" ht="17.25" customHeight="1">
      <c r="A38" s="125"/>
      <c r="B38" s="397" t="s">
        <v>300</v>
      </c>
      <c r="C38" s="181"/>
      <c r="D38" s="181"/>
      <c r="E38" s="181"/>
      <c r="F38" s="181"/>
      <c r="G38" s="181"/>
      <c r="H38" s="410"/>
      <c r="I38" s="410"/>
      <c r="J38" s="88"/>
    </row>
    <row r="39" spans="1:19" ht="17.25" customHeight="1">
      <c r="A39" s="125"/>
      <c r="B39" s="397" t="s">
        <v>301</v>
      </c>
      <c r="C39" s="181"/>
      <c r="D39" s="181"/>
      <c r="E39" s="181"/>
      <c r="F39" s="181"/>
      <c r="G39" s="181"/>
      <c r="H39" s="181"/>
      <c r="I39" s="181"/>
      <c r="J39" s="88"/>
    </row>
    <row r="40" spans="1:19" ht="15" customHeight="1">
      <c r="A40" s="125"/>
      <c r="B40" s="633"/>
      <c r="C40" s="634"/>
      <c r="D40" s="634"/>
      <c r="E40" s="634"/>
      <c r="F40" s="634"/>
      <c r="G40" s="634"/>
      <c r="H40" s="92"/>
      <c r="I40" s="86"/>
      <c r="J40" s="88"/>
    </row>
    <row r="41" spans="1:19" ht="15" customHeight="1">
      <c r="A41" s="125"/>
      <c r="B41" s="397"/>
      <c r="C41" s="181"/>
      <c r="D41" s="181"/>
      <c r="E41" s="181"/>
      <c r="F41" s="181"/>
      <c r="G41" s="181"/>
      <c r="H41" s="92"/>
      <c r="I41" s="86"/>
      <c r="J41" s="88"/>
    </row>
    <row r="42" spans="1:19" ht="15" customHeight="1">
      <c r="A42" s="125"/>
      <c r="B42" s="192"/>
      <c r="C42" s="192"/>
      <c r="D42" s="192"/>
      <c r="E42" s="192"/>
      <c r="F42" s="153"/>
      <c r="G42" s="423"/>
      <c r="H42" s="423"/>
      <c r="I42" s="87"/>
      <c r="J42" s="88"/>
    </row>
    <row r="43" spans="1:19" ht="15" customHeight="1">
      <c r="A43" s="125"/>
      <c r="B43" s="192"/>
      <c r="C43" s="192"/>
      <c r="D43" s="192"/>
      <c r="E43" s="192"/>
      <c r="F43" s="153"/>
      <c r="G43" s="181"/>
      <c r="H43" s="92"/>
      <c r="I43" s="87"/>
      <c r="J43" s="88"/>
    </row>
    <row r="44" spans="1:19" ht="15" customHeight="1">
      <c r="A44" s="85"/>
      <c r="B44" s="87" t="s">
        <v>374</v>
      </c>
      <c r="C44" s="92"/>
      <c r="D44" s="86"/>
      <c r="E44" s="86"/>
      <c r="F44" s="86"/>
      <c r="G44" s="423"/>
      <c r="H44" s="423"/>
      <c r="I44" s="86"/>
      <c r="J44" s="88"/>
      <c r="S44" s="17"/>
    </row>
    <row r="45" spans="1:19" s="13" customFormat="1" ht="18.75" customHeight="1">
      <c r="A45" s="126"/>
      <c r="B45" s="397" t="s">
        <v>273</v>
      </c>
      <c r="C45" s="177"/>
      <c r="D45" s="177"/>
      <c r="E45" s="177"/>
      <c r="F45" s="142" t="s">
        <v>245</v>
      </c>
      <c r="G45" s="352"/>
      <c r="H45" s="352"/>
      <c r="I45" s="390" t="s">
        <v>139</v>
      </c>
      <c r="J45" s="186" t="s">
        <v>30</v>
      </c>
    </row>
    <row r="46" spans="1:19" ht="15" customHeight="1">
      <c r="A46" s="85"/>
      <c r="B46" s="397"/>
      <c r="C46" s="92"/>
      <c r="D46" s="92"/>
      <c r="E46" s="151"/>
      <c r="F46" s="429"/>
      <c r="G46" s="429"/>
      <c r="H46" s="194"/>
      <c r="I46" s="143"/>
      <c r="J46" s="88"/>
    </row>
    <row r="47" spans="1:19" ht="15" customHeight="1">
      <c r="A47" s="85"/>
      <c r="B47" s="86"/>
      <c r="C47" s="92"/>
      <c r="D47" s="86"/>
      <c r="E47" s="86"/>
      <c r="F47" s="86"/>
      <c r="G47" s="86"/>
      <c r="H47" s="86"/>
      <c r="I47" s="86"/>
      <c r="J47" s="88"/>
    </row>
    <row r="48" spans="1:19" ht="15" customHeight="1">
      <c r="A48" s="85"/>
      <c r="B48" s="86"/>
      <c r="C48" s="92"/>
      <c r="D48" s="86"/>
      <c r="E48" s="86"/>
      <c r="F48" s="86"/>
      <c r="G48" s="86"/>
      <c r="H48" s="86"/>
      <c r="I48" s="86"/>
      <c r="J48" s="88"/>
      <c r="S48" s="17"/>
    </row>
    <row r="49" spans="1:19" ht="15" customHeight="1">
      <c r="A49" s="85"/>
      <c r="B49" s="86"/>
      <c r="C49" s="92"/>
      <c r="D49" s="86"/>
      <c r="E49" s="86"/>
      <c r="F49" s="86"/>
      <c r="G49" s="86"/>
      <c r="H49" s="86"/>
      <c r="I49" s="86"/>
      <c r="J49" s="88"/>
      <c r="S49" s="17"/>
    </row>
    <row r="50" spans="1:19" ht="15" customHeight="1">
      <c r="A50" s="85"/>
      <c r="B50" s="86"/>
      <c r="C50" s="92"/>
      <c r="D50" s="86"/>
      <c r="E50" s="86"/>
      <c r="F50" s="86"/>
      <c r="G50" s="86"/>
      <c r="H50" s="86"/>
      <c r="I50" s="86"/>
      <c r="J50" s="88"/>
      <c r="S50" s="17"/>
    </row>
    <row r="51" spans="1:19" ht="15" customHeight="1" thickBot="1">
      <c r="A51" s="193"/>
      <c r="B51" s="167"/>
      <c r="C51" s="200"/>
      <c r="D51" s="167"/>
      <c r="E51" s="167"/>
      <c r="F51" s="167"/>
      <c r="G51" s="167"/>
      <c r="H51" s="167"/>
      <c r="I51" s="167"/>
      <c r="J51" s="145"/>
    </row>
    <row r="52" spans="1:19" s="4" customFormat="1" ht="14.25" customHeight="1" thickBot="1">
      <c r="A52" s="87"/>
      <c r="B52" s="87"/>
      <c r="C52" s="87"/>
      <c r="D52" s="87"/>
      <c r="E52" s="87"/>
      <c r="F52" s="87"/>
      <c r="G52" s="87"/>
      <c r="H52" s="87"/>
      <c r="I52" s="87"/>
      <c r="J52" s="87"/>
    </row>
    <row r="53" spans="1:19" s="4" customFormat="1" ht="18.75" customHeight="1" thickBot="1">
      <c r="A53" s="600" t="s">
        <v>321</v>
      </c>
      <c r="B53" s="601"/>
      <c r="C53" s="601"/>
      <c r="D53" s="601"/>
      <c r="E53" s="601"/>
      <c r="F53" s="601"/>
      <c r="G53" s="601"/>
      <c r="H53" s="601"/>
      <c r="I53" s="601"/>
      <c r="J53" s="602"/>
    </row>
    <row r="54" spans="1:19" s="4" customFormat="1" ht="27" customHeight="1" thickTop="1">
      <c r="A54" s="14" t="s">
        <v>145</v>
      </c>
      <c r="B54" s="603" t="str">
        <f>B3</f>
        <v>コンベクションオーブン　　（　３．立上り性能　）</v>
      </c>
      <c r="C54" s="632"/>
      <c r="D54" s="632"/>
      <c r="E54" s="632"/>
      <c r="F54" s="632"/>
      <c r="G54" s="632"/>
      <c r="H54" s="632"/>
      <c r="I54" s="603" t="str">
        <f>IF(表紙!C13="選択してください","","ガス種："&amp;表紙!C13)</f>
        <v/>
      </c>
      <c r="J54" s="605"/>
    </row>
    <row r="55" spans="1:19" s="4" customFormat="1" ht="18" customHeight="1" thickBot="1">
      <c r="A55" s="5" t="s">
        <v>177</v>
      </c>
      <c r="B55" s="606" t="str">
        <f>IF(表紙!$B$6=0,"",表紙!$B$6)</f>
        <v/>
      </c>
      <c r="C55" s="606"/>
      <c r="D55" s="607"/>
      <c r="E55" s="607"/>
      <c r="F55" s="608"/>
      <c r="G55" s="330" t="s">
        <v>41</v>
      </c>
      <c r="H55" s="638" t="str">
        <f>IF(表紙!$H$5=0,"",表紙!$H$5)</f>
        <v/>
      </c>
      <c r="I55" s="641"/>
      <c r="J55" s="642"/>
    </row>
    <row r="56" spans="1:19" s="4" customFormat="1" ht="15" customHeight="1">
      <c r="A56" s="168"/>
      <c r="B56" s="169"/>
      <c r="C56" s="169"/>
      <c r="D56" s="169"/>
      <c r="E56" s="169"/>
      <c r="F56" s="169"/>
      <c r="G56" s="169"/>
      <c r="H56" s="169"/>
      <c r="I56" s="169"/>
      <c r="J56" s="170"/>
    </row>
    <row r="57" spans="1:19" s="4" customFormat="1" ht="15" customHeight="1">
      <c r="A57" s="125"/>
      <c r="B57" s="397" t="s">
        <v>257</v>
      </c>
      <c r="C57" s="86"/>
      <c r="D57" s="86"/>
      <c r="E57" s="86"/>
      <c r="F57" s="86"/>
      <c r="G57" s="86"/>
      <c r="H57" s="86"/>
      <c r="I57" s="86"/>
      <c r="J57" s="88"/>
    </row>
    <row r="58" spans="1:19" s="4" customFormat="1" ht="15" customHeight="1">
      <c r="A58" s="125"/>
      <c r="B58" s="86"/>
      <c r="C58" s="86"/>
      <c r="D58" s="86"/>
      <c r="E58" s="86"/>
      <c r="F58" s="86"/>
      <c r="G58" s="86"/>
      <c r="H58" s="86"/>
      <c r="I58" s="86"/>
      <c r="J58" s="88"/>
    </row>
    <row r="59" spans="1:19" s="4" customFormat="1" ht="15" customHeight="1">
      <c r="A59" s="125"/>
      <c r="B59" s="86"/>
      <c r="C59" s="86"/>
      <c r="D59" s="86"/>
      <c r="E59" s="86"/>
      <c r="F59" s="86"/>
      <c r="G59" s="86"/>
      <c r="H59" s="86"/>
      <c r="I59" s="86"/>
      <c r="J59" s="88"/>
    </row>
    <row r="60" spans="1:19" s="4" customFormat="1" ht="15" customHeight="1">
      <c r="A60" s="125"/>
      <c r="B60" s="86"/>
      <c r="C60" s="86"/>
      <c r="D60" s="86"/>
      <c r="E60" s="86"/>
      <c r="F60" s="86"/>
      <c r="G60" s="86"/>
      <c r="H60" s="86"/>
      <c r="I60" s="86"/>
      <c r="J60" s="88"/>
    </row>
    <row r="61" spans="1:19" s="4" customFormat="1" ht="15" customHeight="1">
      <c r="A61" s="125"/>
      <c r="B61" s="86"/>
      <c r="C61" s="86"/>
      <c r="D61" s="86"/>
      <c r="E61" s="86"/>
      <c r="F61" s="86"/>
      <c r="G61" s="86"/>
      <c r="H61" s="86"/>
      <c r="I61" s="86"/>
      <c r="J61" s="88"/>
    </row>
    <row r="62" spans="1:19" s="4" customFormat="1" ht="15" customHeight="1">
      <c r="A62" s="125"/>
      <c r="B62" s="86"/>
      <c r="C62" s="86"/>
      <c r="D62" s="86"/>
      <c r="E62" s="86"/>
      <c r="F62" s="86"/>
      <c r="G62" s="86"/>
      <c r="H62" s="86"/>
      <c r="I62" s="86"/>
      <c r="J62" s="88"/>
    </row>
    <row r="63" spans="1:19" s="4" customFormat="1" ht="15" customHeight="1">
      <c r="A63" s="125"/>
      <c r="B63" s="86"/>
      <c r="C63" s="86"/>
      <c r="D63" s="86"/>
      <c r="E63" s="86"/>
      <c r="F63" s="86"/>
      <c r="G63" s="86"/>
      <c r="H63" s="86"/>
      <c r="I63" s="86"/>
      <c r="J63" s="88"/>
    </row>
    <row r="64" spans="1:19" s="4" customFormat="1" ht="15" customHeight="1">
      <c r="A64" s="125"/>
      <c r="B64" s="86"/>
      <c r="C64" s="86"/>
      <c r="D64" s="86"/>
      <c r="E64" s="86"/>
      <c r="F64" s="86"/>
      <c r="G64" s="86"/>
      <c r="H64" s="86"/>
      <c r="I64" s="86"/>
      <c r="J64" s="88"/>
    </row>
    <row r="65" spans="1:10" s="4" customFormat="1" ht="15" customHeight="1">
      <c r="A65" s="125"/>
      <c r="B65" s="86"/>
      <c r="C65" s="86"/>
      <c r="D65" s="86"/>
      <c r="E65" s="86"/>
      <c r="F65" s="86"/>
      <c r="G65" s="86"/>
      <c r="H65" s="86"/>
      <c r="I65" s="86"/>
      <c r="J65" s="88"/>
    </row>
    <row r="66" spans="1:10" s="4" customFormat="1" ht="15" customHeight="1">
      <c r="A66" s="125"/>
      <c r="B66" s="86"/>
      <c r="C66" s="86"/>
      <c r="D66" s="86"/>
      <c r="E66" s="86"/>
      <c r="F66" s="86"/>
      <c r="G66" s="86"/>
      <c r="H66" s="86"/>
      <c r="I66" s="86"/>
      <c r="J66" s="88"/>
    </row>
    <row r="67" spans="1:10" s="4" customFormat="1" ht="15" customHeight="1">
      <c r="A67" s="125"/>
      <c r="B67" s="86"/>
      <c r="C67" s="86"/>
      <c r="D67" s="86"/>
      <c r="E67" s="86"/>
      <c r="F67" s="86"/>
      <c r="G67" s="86"/>
      <c r="H67" s="86"/>
      <c r="I67" s="86"/>
      <c r="J67" s="88"/>
    </row>
    <row r="68" spans="1:10" s="4" customFormat="1" ht="15" customHeight="1">
      <c r="A68" s="125"/>
      <c r="B68" s="86"/>
      <c r="C68" s="86"/>
      <c r="D68" s="86"/>
      <c r="E68" s="86"/>
      <c r="F68" s="86"/>
      <c r="G68" s="86"/>
      <c r="H68" s="86"/>
      <c r="I68" s="86"/>
      <c r="J68" s="88"/>
    </row>
    <row r="69" spans="1:10" s="4" customFormat="1" ht="15" customHeight="1">
      <c r="A69" s="125"/>
      <c r="B69" s="86"/>
      <c r="C69" s="86"/>
      <c r="D69" s="86"/>
      <c r="E69" s="86"/>
      <c r="F69" s="86"/>
      <c r="G69" s="86"/>
      <c r="H69" s="86"/>
      <c r="I69" s="86"/>
      <c r="J69" s="88"/>
    </row>
    <row r="70" spans="1:10" s="4" customFormat="1" ht="15" customHeight="1">
      <c r="A70" s="125"/>
      <c r="B70" s="86"/>
      <c r="C70" s="86"/>
      <c r="D70" s="86"/>
      <c r="E70" s="86"/>
      <c r="F70" s="86"/>
      <c r="G70" s="86"/>
      <c r="H70" s="86"/>
      <c r="I70" s="86"/>
      <c r="J70" s="88"/>
    </row>
    <row r="71" spans="1:10" s="4" customFormat="1" ht="15" customHeight="1">
      <c r="A71" s="125"/>
      <c r="B71" s="86"/>
      <c r="C71" s="86"/>
      <c r="D71" s="86"/>
      <c r="E71" s="86"/>
      <c r="F71" s="86"/>
      <c r="G71" s="86"/>
      <c r="H71" s="86"/>
      <c r="I71" s="86"/>
      <c r="J71" s="88"/>
    </row>
    <row r="72" spans="1:10" s="4" customFormat="1" ht="15" customHeight="1">
      <c r="A72" s="125"/>
      <c r="B72" s="86" t="s">
        <v>258</v>
      </c>
      <c r="C72" s="86"/>
      <c r="D72" s="86"/>
      <c r="E72" s="86"/>
      <c r="F72" s="86"/>
      <c r="G72" s="86"/>
      <c r="H72" s="86"/>
      <c r="I72" s="86"/>
      <c r="J72" s="88"/>
    </row>
    <row r="73" spans="1:10" s="4" customFormat="1" ht="15" customHeight="1">
      <c r="A73" s="125"/>
      <c r="B73" s="86"/>
      <c r="C73" s="86"/>
      <c r="D73" s="86"/>
      <c r="E73" s="86"/>
      <c r="F73" s="86"/>
      <c r="G73" s="86"/>
      <c r="H73" s="86"/>
      <c r="I73" s="86"/>
      <c r="J73" s="88"/>
    </row>
    <row r="74" spans="1:10" s="4" customFormat="1" ht="15" customHeight="1">
      <c r="A74" s="125"/>
      <c r="B74" s="86"/>
      <c r="C74" s="86"/>
      <c r="D74" s="86"/>
      <c r="E74" s="86"/>
      <c r="F74" s="86"/>
      <c r="G74" s="86"/>
      <c r="H74" s="86"/>
      <c r="I74" s="86"/>
      <c r="J74" s="88"/>
    </row>
    <row r="75" spans="1:10" s="4" customFormat="1" ht="15" customHeight="1">
      <c r="A75" s="125"/>
      <c r="B75" s="86"/>
      <c r="C75" s="86"/>
      <c r="D75" s="86"/>
      <c r="E75" s="86"/>
      <c r="F75" s="86"/>
      <c r="G75" s="86"/>
      <c r="H75" s="86"/>
      <c r="I75" s="86"/>
      <c r="J75" s="88"/>
    </row>
    <row r="76" spans="1:10" s="4" customFormat="1" ht="15" customHeight="1">
      <c r="A76" s="125"/>
      <c r="B76" s="86"/>
      <c r="C76" s="86"/>
      <c r="D76" s="86"/>
      <c r="E76" s="86"/>
      <c r="F76" s="86"/>
      <c r="G76" s="86"/>
      <c r="H76" s="86"/>
      <c r="I76" s="86"/>
      <c r="J76" s="88"/>
    </row>
    <row r="77" spans="1:10" s="4" customFormat="1" ht="15" customHeight="1">
      <c r="A77" s="125"/>
      <c r="B77" s="86"/>
      <c r="C77" s="86"/>
      <c r="D77" s="86"/>
      <c r="E77" s="86"/>
      <c r="F77" s="86"/>
      <c r="G77" s="86"/>
      <c r="H77" s="86"/>
      <c r="I77" s="86"/>
      <c r="J77" s="88"/>
    </row>
    <row r="78" spans="1:10" s="4" customFormat="1" ht="15" customHeight="1">
      <c r="A78" s="125"/>
      <c r="B78" s="86"/>
      <c r="C78" s="86"/>
      <c r="D78" s="86"/>
      <c r="E78" s="86"/>
      <c r="F78" s="86"/>
      <c r="G78" s="86"/>
      <c r="H78" s="86"/>
      <c r="I78" s="86"/>
      <c r="J78" s="88"/>
    </row>
    <row r="79" spans="1:10" s="4" customFormat="1" ht="15" customHeight="1">
      <c r="A79" s="125"/>
      <c r="B79" s="86"/>
      <c r="C79" s="86"/>
      <c r="D79" s="86"/>
      <c r="E79" s="86"/>
      <c r="F79" s="86"/>
      <c r="G79" s="86"/>
      <c r="H79" s="86"/>
      <c r="I79" s="86"/>
      <c r="J79" s="88"/>
    </row>
    <row r="80" spans="1:10" s="4" customFormat="1" ht="15" customHeight="1">
      <c r="A80" s="125"/>
      <c r="B80" s="86"/>
      <c r="C80" s="86"/>
      <c r="D80" s="86"/>
      <c r="E80" s="86"/>
      <c r="F80" s="86"/>
      <c r="G80" s="86"/>
      <c r="H80" s="86"/>
      <c r="I80" s="86"/>
      <c r="J80" s="88"/>
    </row>
    <row r="81" spans="1:10" s="4" customFormat="1" ht="15" customHeight="1">
      <c r="A81" s="125"/>
      <c r="B81" s="86"/>
      <c r="C81" s="86"/>
      <c r="D81" s="86"/>
      <c r="E81" s="86"/>
      <c r="F81" s="86"/>
      <c r="G81" s="86"/>
      <c r="H81" s="86"/>
      <c r="I81" s="86"/>
      <c r="J81" s="88"/>
    </row>
    <row r="82" spans="1:10" s="4" customFormat="1" ht="15" customHeight="1">
      <c r="A82" s="125"/>
      <c r="B82" s="86"/>
      <c r="C82" s="86"/>
      <c r="D82" s="86"/>
      <c r="E82" s="86"/>
      <c r="F82" s="86"/>
      <c r="G82" s="86"/>
      <c r="H82" s="86"/>
      <c r="I82" s="86"/>
      <c r="J82" s="88"/>
    </row>
    <row r="83" spans="1:10" s="4" customFormat="1" ht="15" customHeight="1">
      <c r="A83" s="125"/>
      <c r="B83" s="86"/>
      <c r="C83" s="86"/>
      <c r="D83" s="86"/>
      <c r="E83" s="86"/>
      <c r="F83" s="86"/>
      <c r="G83" s="86"/>
      <c r="H83" s="86"/>
      <c r="I83" s="86"/>
      <c r="J83" s="88"/>
    </row>
    <row r="84" spans="1:10" s="4" customFormat="1" ht="15" customHeight="1">
      <c r="A84" s="125"/>
      <c r="B84" s="86"/>
      <c r="C84" s="86"/>
      <c r="D84" s="86"/>
      <c r="E84" s="86"/>
      <c r="F84" s="86"/>
      <c r="G84" s="86"/>
      <c r="H84" s="86"/>
      <c r="I84" s="86"/>
      <c r="J84" s="88"/>
    </row>
    <row r="85" spans="1:10" s="4" customFormat="1" ht="15" customHeight="1">
      <c r="A85" s="125"/>
      <c r="B85" s="86"/>
      <c r="C85" s="86"/>
      <c r="D85" s="86"/>
      <c r="E85" s="86"/>
      <c r="F85" s="86"/>
      <c r="G85" s="86"/>
      <c r="H85" s="86"/>
      <c r="I85" s="86"/>
      <c r="J85" s="88"/>
    </row>
    <row r="86" spans="1:10" s="4" customFormat="1" ht="15" customHeight="1">
      <c r="A86" s="125"/>
      <c r="B86" s="86"/>
      <c r="C86" s="86"/>
      <c r="D86" s="86"/>
      <c r="E86" s="86"/>
      <c r="F86" s="86"/>
      <c r="G86" s="86"/>
      <c r="H86" s="86"/>
      <c r="I86" s="86"/>
      <c r="J86" s="88"/>
    </row>
    <row r="87" spans="1:10" s="4" customFormat="1" ht="15" customHeight="1">
      <c r="A87" s="125"/>
      <c r="B87" s="86"/>
      <c r="C87" s="86"/>
      <c r="D87" s="86"/>
      <c r="E87" s="86"/>
      <c r="F87" s="86"/>
      <c r="G87" s="86"/>
      <c r="H87" s="86"/>
      <c r="I87" s="86"/>
      <c r="J87" s="88"/>
    </row>
    <row r="88" spans="1:10" s="4" customFormat="1" ht="15" customHeight="1">
      <c r="A88" s="125"/>
      <c r="B88" s="86"/>
      <c r="C88" s="86"/>
      <c r="D88" s="86"/>
      <c r="E88" s="86"/>
      <c r="F88" s="86"/>
      <c r="G88" s="86"/>
      <c r="H88" s="86"/>
      <c r="I88" s="86"/>
      <c r="J88" s="88"/>
    </row>
    <row r="89" spans="1:10" s="4" customFormat="1" ht="15" customHeight="1">
      <c r="A89" s="125"/>
      <c r="B89" s="86"/>
      <c r="C89" s="86"/>
      <c r="D89" s="86"/>
      <c r="E89" s="86"/>
      <c r="F89" s="86"/>
      <c r="G89" s="86"/>
      <c r="H89" s="86"/>
      <c r="I89" s="86"/>
      <c r="J89" s="88"/>
    </row>
    <row r="90" spans="1:10" s="4" customFormat="1" ht="15" customHeight="1">
      <c r="A90" s="125"/>
      <c r="B90" s="86"/>
      <c r="C90" s="86"/>
      <c r="D90" s="86"/>
      <c r="E90" s="86"/>
      <c r="F90" s="86"/>
      <c r="G90" s="86"/>
      <c r="H90" s="86"/>
      <c r="I90" s="86"/>
      <c r="J90" s="88"/>
    </row>
    <row r="91" spans="1:10" s="4" customFormat="1" ht="15" customHeight="1">
      <c r="A91" s="125"/>
      <c r="B91" s="86"/>
      <c r="C91" s="86"/>
      <c r="D91" s="86"/>
      <c r="E91" s="86"/>
      <c r="F91" s="86"/>
      <c r="G91" s="86"/>
      <c r="H91" s="86"/>
      <c r="I91" s="86"/>
      <c r="J91" s="88"/>
    </row>
    <row r="92" spans="1:10" s="4" customFormat="1" ht="15" customHeight="1">
      <c r="A92" s="125"/>
      <c r="B92" s="86"/>
      <c r="C92" s="86"/>
      <c r="D92" s="86"/>
      <c r="E92" s="86"/>
      <c r="F92" s="86"/>
      <c r="G92" s="86"/>
      <c r="H92" s="86"/>
      <c r="I92" s="86"/>
      <c r="J92" s="88"/>
    </row>
    <row r="93" spans="1:10" s="4" customFormat="1" ht="15" customHeight="1">
      <c r="A93" s="125"/>
      <c r="B93" s="86"/>
      <c r="C93" s="86"/>
      <c r="D93" s="86"/>
      <c r="E93" s="86"/>
      <c r="F93" s="86"/>
      <c r="G93" s="86"/>
      <c r="H93" s="86"/>
      <c r="I93" s="86"/>
      <c r="J93" s="88"/>
    </row>
    <row r="94" spans="1:10" s="4" customFormat="1" ht="15" customHeight="1">
      <c r="A94" s="125"/>
      <c r="B94" s="86"/>
      <c r="C94" s="86"/>
      <c r="D94" s="86"/>
      <c r="E94" s="86"/>
      <c r="F94" s="86"/>
      <c r="G94" s="86"/>
      <c r="H94" s="86"/>
      <c r="I94" s="86"/>
      <c r="J94" s="88"/>
    </row>
    <row r="95" spans="1:10" s="4" customFormat="1" ht="15" customHeight="1">
      <c r="A95" s="125"/>
      <c r="B95" s="196"/>
      <c r="C95" s="86"/>
      <c r="D95" s="86"/>
      <c r="E95" s="86"/>
      <c r="F95" s="86"/>
      <c r="G95" s="86"/>
      <c r="H95" s="86"/>
      <c r="I95" s="86"/>
      <c r="J95" s="88"/>
    </row>
    <row r="96" spans="1:10" s="4" customFormat="1" ht="15" customHeight="1">
      <c r="A96" s="125"/>
      <c r="B96" s="196"/>
      <c r="C96" s="86"/>
      <c r="D96" s="86"/>
      <c r="E96" s="86"/>
      <c r="F96" s="86"/>
      <c r="G96" s="86"/>
      <c r="H96" s="86"/>
      <c r="I96" s="86"/>
      <c r="J96" s="88"/>
    </row>
    <row r="97" spans="1:10" s="4" customFormat="1" ht="15" customHeight="1">
      <c r="A97" s="125"/>
      <c r="B97" s="196"/>
      <c r="C97" s="86"/>
      <c r="D97" s="86"/>
      <c r="E97" s="86"/>
      <c r="F97" s="86"/>
      <c r="G97" s="86"/>
      <c r="H97" s="86"/>
      <c r="I97" s="86"/>
      <c r="J97" s="88"/>
    </row>
    <row r="98" spans="1:10" s="4" customFormat="1" ht="15" customHeight="1">
      <c r="A98" s="125"/>
      <c r="B98" s="196"/>
      <c r="C98" s="86"/>
      <c r="D98" s="86"/>
      <c r="E98" s="86"/>
      <c r="F98" s="86"/>
      <c r="G98" s="86"/>
      <c r="H98" s="86"/>
      <c r="I98" s="86"/>
      <c r="J98" s="88"/>
    </row>
    <row r="99" spans="1:10" s="4" customFormat="1" ht="15" customHeight="1">
      <c r="A99" s="125"/>
      <c r="B99" s="196"/>
      <c r="C99" s="86"/>
      <c r="D99" s="86"/>
      <c r="E99" s="86"/>
      <c r="F99" s="86"/>
      <c r="G99" s="86"/>
      <c r="H99" s="86"/>
      <c r="I99" s="86"/>
      <c r="J99" s="88"/>
    </row>
    <row r="100" spans="1:10" s="4" customFormat="1" ht="15" customHeight="1">
      <c r="A100" s="125"/>
      <c r="B100" s="196"/>
      <c r="C100" s="86"/>
      <c r="D100" s="86"/>
      <c r="E100" s="86"/>
      <c r="F100" s="86"/>
      <c r="G100" s="86"/>
      <c r="H100" s="86"/>
      <c r="I100" s="86"/>
      <c r="J100" s="88"/>
    </row>
    <row r="101" spans="1:10" s="4" customFormat="1" ht="15" customHeight="1">
      <c r="A101" s="125"/>
      <c r="B101" s="398"/>
      <c r="C101" s="398"/>
      <c r="D101" s="398"/>
      <c r="E101" s="398"/>
      <c r="F101" s="398"/>
      <c r="G101" s="398"/>
      <c r="H101" s="398"/>
      <c r="I101" s="398"/>
      <c r="J101" s="171"/>
    </row>
    <row r="102" spans="1:10" s="4" customFormat="1" ht="15" customHeight="1">
      <c r="A102" s="125"/>
      <c r="B102" s="398"/>
      <c r="C102" s="398"/>
      <c r="D102" s="398"/>
      <c r="E102" s="398"/>
      <c r="F102" s="398"/>
      <c r="G102" s="398"/>
      <c r="H102" s="398"/>
      <c r="I102" s="398"/>
      <c r="J102" s="171"/>
    </row>
    <row r="103" spans="1:10" s="4" customFormat="1" ht="17.25">
      <c r="A103" s="125"/>
      <c r="B103" s="86"/>
      <c r="C103" s="172"/>
      <c r="D103" s="91"/>
      <c r="E103" s="86"/>
      <c r="F103" s="92"/>
      <c r="G103" s="92"/>
      <c r="H103" s="86"/>
      <c r="I103" s="86"/>
      <c r="J103" s="88"/>
    </row>
    <row r="104" spans="1:10" s="4" customFormat="1" ht="18" thickBot="1">
      <c r="A104" s="144"/>
      <c r="B104" s="167"/>
      <c r="C104" s="197"/>
      <c r="D104" s="198"/>
      <c r="E104" s="199"/>
      <c r="F104" s="167"/>
      <c r="G104" s="200"/>
      <c r="H104" s="200"/>
      <c r="I104" s="167"/>
      <c r="J104" s="145"/>
    </row>
  </sheetData>
  <sheetProtection password="CC9A" sheet="1" objects="1" scenarios="1" formatCells="0" formatRows="0" insertRows="0" deleteRows="0"/>
  <mergeCells count="20">
    <mergeCell ref="A53:J53"/>
    <mergeCell ref="B54:H54"/>
    <mergeCell ref="I54:J54"/>
    <mergeCell ref="B55:F55"/>
    <mergeCell ref="H55:J55"/>
    <mergeCell ref="B40:G40"/>
    <mergeCell ref="I3:J3"/>
    <mergeCell ref="C6:D6"/>
    <mergeCell ref="B30:D30"/>
    <mergeCell ref="B31:E31"/>
    <mergeCell ref="B4:F4"/>
    <mergeCell ref="H4:J4"/>
    <mergeCell ref="B9:I11"/>
    <mergeCell ref="A2:J2"/>
    <mergeCell ref="C5:D5"/>
    <mergeCell ref="E5:E6"/>
    <mergeCell ref="G5:G6"/>
    <mergeCell ref="I5:I6"/>
    <mergeCell ref="B3:H3"/>
    <mergeCell ref="B5:B6"/>
  </mergeCells>
  <phoneticPr fontId="3"/>
  <conditionalFormatting sqref="H23">
    <cfRule type="cellIs" dxfId="5" priority="1" stopIfTrue="1" operator="greaterThan">
      <formula>0.1</formula>
    </cfRule>
  </conditionalFormatting>
  <dataValidations count="1">
    <dataValidation type="list" allowBlank="1" showInputMessage="1" showErrorMessage="1" sqref="G37">
      <formula1>"（選択）,湿 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51" max="9" man="1"/>
  </rowBreaks>
  <ignoredErrors>
    <ignoredError sqref="G3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view="pageBreakPreview" zoomScaleNormal="142" zoomScaleSheetLayoutView="100" workbookViewId="0">
      <selection activeCell="C5" sqref="C5:E5"/>
    </sheetView>
  </sheetViews>
  <sheetFormatPr defaultColWidth="9" defaultRowHeight="13.5"/>
  <cols>
    <col min="1" max="1" width="6.625" style="1" customWidth="1"/>
    <col min="2" max="2" width="7" style="1" customWidth="1"/>
    <col min="3" max="3" width="10.875" style="1" customWidth="1"/>
    <col min="4" max="4" width="6.5" style="1" customWidth="1"/>
    <col min="5" max="5" width="6" style="1" customWidth="1"/>
    <col min="6" max="6" width="8.125" style="1" customWidth="1"/>
    <col min="7" max="7" width="10" style="1" customWidth="1"/>
    <col min="8" max="8" width="9.125" style="1" customWidth="1"/>
    <col min="9" max="9" width="11.375" style="1" customWidth="1"/>
    <col min="10" max="10" width="7" style="1" customWidth="1"/>
    <col min="11" max="11" width="7.625" style="1" customWidth="1"/>
    <col min="12" max="12" width="5.625" style="1" customWidth="1"/>
    <col min="13" max="16384" width="9" style="1"/>
  </cols>
  <sheetData>
    <row r="1" spans="1:20" ht="15" customHeight="1" thickBo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4"/>
    </row>
    <row r="2" spans="1:20" s="13" customFormat="1" ht="18.75" customHeight="1" thickBot="1">
      <c r="A2" s="600" t="s">
        <v>321</v>
      </c>
      <c r="B2" s="601"/>
      <c r="C2" s="601"/>
      <c r="D2" s="601"/>
      <c r="E2" s="601"/>
      <c r="F2" s="601"/>
      <c r="G2" s="601"/>
      <c r="H2" s="601"/>
      <c r="I2" s="601"/>
      <c r="J2" s="601"/>
      <c r="K2" s="602"/>
    </row>
    <row r="3" spans="1:20" s="13" customFormat="1" ht="28.5" customHeight="1" thickTop="1">
      <c r="A3" s="22" t="s">
        <v>145</v>
      </c>
      <c r="B3" s="646" t="str">
        <f>表紙!$B$3&amp;"　　（　４．調理能力　）"</f>
        <v>コンベクションオーブン　　（　４．調理能力　）</v>
      </c>
      <c r="C3" s="647"/>
      <c r="D3" s="647"/>
      <c r="E3" s="647"/>
      <c r="F3" s="647"/>
      <c r="G3" s="647"/>
      <c r="H3" s="647"/>
      <c r="I3" s="647"/>
      <c r="J3" s="646" t="str">
        <f>IF(表紙!$C$13="選択してください","","ガス種："&amp;表紙!$C$13)</f>
        <v/>
      </c>
      <c r="K3" s="648"/>
    </row>
    <row r="4" spans="1:20" s="13" customFormat="1" ht="18" customHeight="1" thickBot="1">
      <c r="A4" s="5" t="s">
        <v>177</v>
      </c>
      <c r="B4" s="606" t="str">
        <f>IF(表紙!$B$6=0,"",表紙!$B$6)</f>
        <v/>
      </c>
      <c r="C4" s="606"/>
      <c r="D4" s="607"/>
      <c r="E4" s="607"/>
      <c r="F4" s="608"/>
      <c r="G4" s="55" t="s">
        <v>1</v>
      </c>
      <c r="H4" s="609" t="str">
        <f>IF(表紙!$H$5=0,"",表紙!$H$5)</f>
        <v/>
      </c>
      <c r="I4" s="610"/>
      <c r="J4" s="610"/>
      <c r="K4" s="611"/>
    </row>
    <row r="5" spans="1:20" s="13" customFormat="1" ht="15.75" customHeight="1">
      <c r="A5" s="318" t="s">
        <v>5</v>
      </c>
      <c r="B5" s="631" t="s">
        <v>18</v>
      </c>
      <c r="C5" s="630"/>
      <c r="D5" s="630"/>
      <c r="E5" s="630"/>
      <c r="F5" s="631" t="s">
        <v>31</v>
      </c>
      <c r="G5" s="322"/>
      <c r="H5" s="631" t="s">
        <v>32</v>
      </c>
      <c r="I5" s="322"/>
      <c r="J5" s="631" t="s">
        <v>8</v>
      </c>
      <c r="K5" s="32"/>
    </row>
    <row r="6" spans="1:20" s="13" customFormat="1" ht="15.75" customHeight="1" thickBot="1">
      <c r="A6" s="320" t="s">
        <v>12</v>
      </c>
      <c r="B6" s="527"/>
      <c r="C6" s="635"/>
      <c r="D6" s="635"/>
      <c r="E6" s="635"/>
      <c r="F6" s="527"/>
      <c r="G6" s="323"/>
      <c r="H6" s="527"/>
      <c r="I6" s="323"/>
      <c r="J6" s="527"/>
      <c r="K6" s="33"/>
    </row>
    <row r="7" spans="1:20" s="13" customFormat="1" ht="14.25" customHeight="1">
      <c r="A7" s="204"/>
      <c r="B7" s="205"/>
      <c r="C7" s="434"/>
      <c r="D7" s="434"/>
      <c r="E7" s="434"/>
      <c r="F7" s="206"/>
      <c r="G7" s="435"/>
      <c r="H7" s="205"/>
      <c r="I7" s="435"/>
      <c r="J7" s="206"/>
      <c r="K7" s="436"/>
    </row>
    <row r="8" spans="1:20" s="13" customFormat="1" ht="14.25" customHeight="1">
      <c r="A8" s="204"/>
      <c r="B8" s="373" t="s">
        <v>357</v>
      </c>
      <c r="C8" s="437"/>
      <c r="D8" s="437"/>
      <c r="E8" s="437"/>
      <c r="F8" s="372"/>
      <c r="G8" s="438"/>
      <c r="H8" s="92"/>
      <c r="I8" s="438"/>
      <c r="J8" s="372"/>
      <c r="K8" s="436"/>
    </row>
    <row r="9" spans="1:20" s="13" customFormat="1" ht="15.95" customHeight="1">
      <c r="A9" s="125"/>
      <c r="B9" s="645" t="s">
        <v>362</v>
      </c>
      <c r="C9" s="645"/>
      <c r="D9" s="645"/>
      <c r="E9" s="645"/>
      <c r="F9" s="645"/>
      <c r="G9" s="645"/>
      <c r="H9" s="645"/>
      <c r="I9" s="645"/>
      <c r="J9" s="645"/>
      <c r="K9" s="88"/>
      <c r="L9" s="16"/>
      <c r="M9" s="16"/>
      <c r="N9" s="16"/>
      <c r="O9" s="16"/>
      <c r="P9" s="16"/>
      <c r="Q9" s="16"/>
      <c r="R9" s="16"/>
      <c r="S9" s="16"/>
      <c r="T9" s="16"/>
    </row>
    <row r="10" spans="1:20" s="13" customFormat="1" ht="15.95" customHeight="1">
      <c r="A10" s="125"/>
      <c r="B10" s="645"/>
      <c r="C10" s="645"/>
      <c r="D10" s="645"/>
      <c r="E10" s="645"/>
      <c r="F10" s="645"/>
      <c r="G10" s="645"/>
      <c r="H10" s="645"/>
      <c r="I10" s="645"/>
      <c r="J10" s="645"/>
      <c r="K10" s="88"/>
      <c r="L10" s="16"/>
      <c r="M10" s="16"/>
      <c r="N10" s="16"/>
      <c r="O10" s="16"/>
      <c r="P10" s="16"/>
      <c r="Q10" s="16"/>
      <c r="R10" s="16"/>
      <c r="S10" s="16"/>
      <c r="T10" s="16"/>
    </row>
    <row r="11" spans="1:20" s="13" customFormat="1" ht="15.95" customHeight="1">
      <c r="A11" s="125"/>
      <c r="B11" s="645"/>
      <c r="C11" s="645"/>
      <c r="D11" s="645"/>
      <c r="E11" s="645"/>
      <c r="F11" s="645"/>
      <c r="G11" s="645"/>
      <c r="H11" s="645"/>
      <c r="I11" s="645"/>
      <c r="J11" s="645"/>
      <c r="K11" s="88"/>
      <c r="L11" s="16"/>
      <c r="M11" s="16"/>
      <c r="N11" s="16"/>
      <c r="O11" s="16"/>
      <c r="P11" s="16"/>
      <c r="Q11" s="16"/>
      <c r="R11" s="16"/>
      <c r="S11" s="16"/>
      <c r="T11" s="16"/>
    </row>
    <row r="12" spans="1:20" s="13" customFormat="1" ht="15.95" customHeight="1">
      <c r="A12" s="125"/>
      <c r="B12" s="645"/>
      <c r="C12" s="645"/>
      <c r="D12" s="645"/>
      <c r="E12" s="645"/>
      <c r="F12" s="645"/>
      <c r="G12" s="645"/>
      <c r="H12" s="645"/>
      <c r="I12" s="645"/>
      <c r="J12" s="645"/>
      <c r="K12" s="88"/>
      <c r="L12" s="16"/>
      <c r="M12" s="16"/>
      <c r="N12" s="16"/>
      <c r="O12" s="16"/>
      <c r="P12" s="16"/>
      <c r="Q12" s="16"/>
      <c r="R12" s="16"/>
      <c r="S12" s="16"/>
      <c r="T12" s="16"/>
    </row>
    <row r="13" spans="1:20" s="13" customFormat="1" ht="15.95" customHeight="1">
      <c r="A13" s="125"/>
      <c r="B13" s="645"/>
      <c r="C13" s="645"/>
      <c r="D13" s="645"/>
      <c r="E13" s="645"/>
      <c r="F13" s="645"/>
      <c r="G13" s="645"/>
      <c r="H13" s="645"/>
      <c r="I13" s="645"/>
      <c r="J13" s="645"/>
      <c r="K13" s="88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13" customFormat="1" ht="15.95" customHeight="1">
      <c r="A14" s="125"/>
      <c r="B14" s="645"/>
      <c r="C14" s="645"/>
      <c r="D14" s="645"/>
      <c r="E14" s="645"/>
      <c r="F14" s="645"/>
      <c r="G14" s="645"/>
      <c r="H14" s="645"/>
      <c r="I14" s="645"/>
      <c r="J14" s="645"/>
      <c r="K14" s="88"/>
      <c r="L14" s="16"/>
      <c r="M14" s="16"/>
      <c r="N14" s="16"/>
      <c r="O14" s="16"/>
      <c r="P14" s="16"/>
      <c r="Q14" s="16"/>
      <c r="R14" s="16"/>
      <c r="S14" s="16"/>
      <c r="T14" s="16"/>
    </row>
    <row r="15" spans="1:20" s="13" customFormat="1" ht="15.95" customHeight="1">
      <c r="A15" s="125"/>
      <c r="B15" s="645"/>
      <c r="C15" s="645"/>
      <c r="D15" s="645"/>
      <c r="E15" s="645"/>
      <c r="F15" s="645"/>
      <c r="G15" s="645"/>
      <c r="H15" s="645"/>
      <c r="I15" s="645"/>
      <c r="J15" s="645"/>
      <c r="K15" s="88"/>
      <c r="L15" s="16"/>
      <c r="M15" s="16"/>
      <c r="N15" s="16"/>
      <c r="O15" s="16"/>
      <c r="P15" s="16"/>
      <c r="Q15" s="16"/>
      <c r="R15" s="16"/>
      <c r="S15" s="16"/>
      <c r="T15" s="16"/>
    </row>
    <row r="16" spans="1:20" s="13" customFormat="1" ht="15.95" customHeight="1">
      <c r="A16" s="125"/>
      <c r="B16" s="645"/>
      <c r="C16" s="645"/>
      <c r="D16" s="645"/>
      <c r="E16" s="645"/>
      <c r="F16" s="645"/>
      <c r="G16" s="645"/>
      <c r="H16" s="645"/>
      <c r="I16" s="645"/>
      <c r="J16" s="645"/>
      <c r="K16" s="88"/>
      <c r="L16" s="16"/>
      <c r="M16" s="16"/>
      <c r="N16" s="16"/>
      <c r="O16" s="16"/>
      <c r="P16" s="16"/>
      <c r="Q16" s="16"/>
      <c r="R16" s="16"/>
      <c r="S16" s="16"/>
      <c r="T16" s="16"/>
    </row>
    <row r="17" spans="1:22" s="13" customFormat="1" ht="15.95" customHeight="1">
      <c r="A17" s="125"/>
      <c r="B17" s="645"/>
      <c r="C17" s="645"/>
      <c r="D17" s="645"/>
      <c r="E17" s="645"/>
      <c r="F17" s="645"/>
      <c r="G17" s="645"/>
      <c r="H17" s="645"/>
      <c r="I17" s="645"/>
      <c r="J17" s="645"/>
      <c r="K17" s="88"/>
      <c r="L17" s="16"/>
      <c r="M17" s="16"/>
      <c r="N17" s="16"/>
      <c r="O17" s="16"/>
      <c r="P17" s="16"/>
      <c r="Q17" s="16"/>
      <c r="R17" s="16"/>
      <c r="S17" s="16"/>
      <c r="T17" s="16"/>
    </row>
    <row r="18" spans="1:22" s="13" customFormat="1" ht="15.95" customHeight="1">
      <c r="A18" s="125"/>
      <c r="B18" s="645"/>
      <c r="C18" s="645"/>
      <c r="D18" s="645"/>
      <c r="E18" s="645"/>
      <c r="F18" s="645"/>
      <c r="G18" s="645"/>
      <c r="H18" s="645"/>
      <c r="I18" s="645"/>
      <c r="J18" s="645"/>
      <c r="K18" s="88"/>
      <c r="L18" s="16"/>
      <c r="M18" s="16"/>
      <c r="N18" s="16"/>
      <c r="O18" s="16"/>
      <c r="P18" s="16"/>
      <c r="Q18" s="16"/>
      <c r="R18" s="16"/>
      <c r="S18" s="16"/>
      <c r="T18" s="16"/>
    </row>
    <row r="19" spans="1:22" s="13" customFormat="1" ht="15.95" customHeight="1">
      <c r="A19" s="125"/>
      <c r="B19" s="645"/>
      <c r="C19" s="645"/>
      <c r="D19" s="645"/>
      <c r="E19" s="645"/>
      <c r="F19" s="645"/>
      <c r="G19" s="645"/>
      <c r="H19" s="645"/>
      <c r="I19" s="645"/>
      <c r="J19" s="645"/>
      <c r="K19" s="88"/>
      <c r="L19" s="16"/>
      <c r="M19" s="16"/>
      <c r="N19" s="16"/>
      <c r="O19" s="16"/>
      <c r="P19" s="16"/>
      <c r="Q19" s="16"/>
      <c r="R19" s="16"/>
      <c r="S19" s="16"/>
      <c r="T19" s="16"/>
    </row>
    <row r="20" spans="1:22" s="13" customFormat="1" ht="12" customHeight="1">
      <c r="A20" s="125"/>
      <c r="B20" s="398"/>
      <c r="C20" s="398"/>
      <c r="D20" s="398"/>
      <c r="E20" s="398"/>
      <c r="F20" s="398"/>
      <c r="G20" s="398"/>
      <c r="H20" s="398"/>
      <c r="I20" s="398"/>
      <c r="J20" s="398"/>
      <c r="K20" s="88"/>
      <c r="L20" s="16"/>
      <c r="M20" s="16"/>
      <c r="N20" s="16"/>
      <c r="O20" s="16"/>
      <c r="P20" s="16"/>
      <c r="Q20" s="16"/>
      <c r="R20" s="16"/>
      <c r="S20" s="16"/>
      <c r="T20" s="16"/>
    </row>
    <row r="21" spans="1:22" s="13" customFormat="1" ht="18" customHeight="1">
      <c r="A21" s="125"/>
      <c r="B21" s="86"/>
      <c r="C21" s="391"/>
      <c r="D21" s="86"/>
      <c r="E21" s="86"/>
      <c r="F21" s="86"/>
      <c r="G21" s="151" t="s">
        <v>54</v>
      </c>
      <c r="H21" s="366"/>
      <c r="I21" s="391" t="s">
        <v>55</v>
      </c>
      <c r="J21" s="643" t="s">
        <v>33</v>
      </c>
      <c r="K21" s="644"/>
      <c r="L21" s="16"/>
      <c r="M21" s="16"/>
      <c r="N21" s="16"/>
      <c r="O21" s="16"/>
      <c r="P21" s="16"/>
      <c r="Q21" s="16"/>
      <c r="R21" s="16"/>
      <c r="S21" s="16"/>
      <c r="T21" s="16"/>
    </row>
    <row r="22" spans="1:22" s="13" customFormat="1" ht="18" customHeight="1">
      <c r="A22" s="125"/>
      <c r="B22" s="86"/>
      <c r="C22" s="391"/>
      <c r="D22" s="86"/>
      <c r="E22" s="86"/>
      <c r="F22" s="86"/>
      <c r="G22" s="151" t="s">
        <v>56</v>
      </c>
      <c r="H22" s="366"/>
      <c r="I22" s="391" t="s">
        <v>55</v>
      </c>
      <c r="J22" s="643" t="s">
        <v>33</v>
      </c>
      <c r="K22" s="644"/>
      <c r="L22" s="16"/>
      <c r="M22" s="16"/>
      <c r="N22" s="16"/>
      <c r="O22" s="16"/>
      <c r="P22" s="16"/>
      <c r="Q22" s="16"/>
      <c r="R22" s="16"/>
      <c r="S22" s="16"/>
      <c r="T22" s="16"/>
    </row>
    <row r="23" spans="1:22" s="13" customFormat="1" ht="7.5" customHeight="1">
      <c r="A23" s="125"/>
      <c r="B23" s="86"/>
      <c r="C23" s="391"/>
      <c r="D23" s="86"/>
      <c r="E23" s="391"/>
      <c r="F23" s="86"/>
      <c r="G23" s="219"/>
      <c r="H23" s="217"/>
      <c r="I23" s="216"/>
      <c r="J23" s="392"/>
      <c r="K23" s="88"/>
      <c r="L23" s="16"/>
      <c r="M23" s="16"/>
      <c r="N23" s="16"/>
      <c r="O23" s="16"/>
      <c r="P23" s="16"/>
      <c r="Q23" s="16"/>
      <c r="R23" s="16"/>
      <c r="S23" s="16"/>
      <c r="T23" s="16"/>
    </row>
    <row r="24" spans="1:22" s="13" customFormat="1" ht="25.5" customHeight="1">
      <c r="A24" s="125"/>
      <c r="B24" s="86"/>
      <c r="C24" s="91" t="s">
        <v>160</v>
      </c>
      <c r="D24" s="86"/>
      <c r="E24" s="86"/>
      <c r="F24" s="86"/>
      <c r="G24" s="220" t="s">
        <v>340</v>
      </c>
      <c r="H24" s="368"/>
      <c r="I24" s="86" t="s">
        <v>57</v>
      </c>
      <c r="J24" s="643" t="s">
        <v>33</v>
      </c>
      <c r="K24" s="644"/>
      <c r="L24" s="16"/>
      <c r="M24" s="16"/>
      <c r="N24" s="16"/>
      <c r="O24" s="16"/>
      <c r="P24" s="16"/>
      <c r="Q24" s="16"/>
      <c r="R24" s="16"/>
      <c r="S24" s="16"/>
      <c r="T24" s="16"/>
    </row>
    <row r="25" spans="1:22" s="13" customFormat="1" ht="7.9" customHeight="1">
      <c r="A25" s="125"/>
      <c r="B25" s="86"/>
      <c r="C25" s="91"/>
      <c r="D25" s="86"/>
      <c r="E25" s="86"/>
      <c r="F25" s="86"/>
      <c r="G25" s="220"/>
      <c r="H25" s="349"/>
      <c r="I25" s="86"/>
      <c r="J25" s="399"/>
      <c r="K25" s="400"/>
      <c r="L25" s="16"/>
      <c r="M25" s="16"/>
      <c r="N25" s="16"/>
      <c r="O25" s="16"/>
      <c r="P25" s="23"/>
      <c r="Q25" s="23"/>
      <c r="R25" s="23"/>
      <c r="S25" s="16"/>
      <c r="T25" s="16"/>
      <c r="U25" s="16"/>
      <c r="V25" s="16"/>
    </row>
    <row r="26" spans="1:22" s="13" customFormat="1" ht="30" customHeight="1">
      <c r="A26" s="125"/>
      <c r="B26" s="86"/>
      <c r="C26" s="397" t="s">
        <v>162</v>
      </c>
      <c r="D26" s="86"/>
      <c r="E26" s="86"/>
      <c r="F26" s="86"/>
      <c r="G26" s="220" t="s">
        <v>161</v>
      </c>
      <c r="H26" s="369"/>
      <c r="I26" s="86" t="s">
        <v>35</v>
      </c>
      <c r="J26" s="643" t="s">
        <v>28</v>
      </c>
      <c r="K26" s="644"/>
      <c r="L26" s="16"/>
      <c r="M26" s="25"/>
      <c r="N26" s="16"/>
      <c r="O26" s="16"/>
      <c r="P26" s="24"/>
      <c r="Q26" s="26"/>
      <c r="R26" s="23"/>
      <c r="S26" s="27"/>
      <c r="T26" s="16"/>
      <c r="U26" s="16"/>
      <c r="V26" s="16"/>
    </row>
    <row r="27" spans="1:22" s="13" customFormat="1" ht="18.75" customHeight="1">
      <c r="A27" s="125"/>
      <c r="B27" s="86"/>
      <c r="C27" s="397"/>
      <c r="D27" s="86"/>
      <c r="E27" s="86"/>
      <c r="F27" s="86"/>
      <c r="G27" s="220"/>
      <c r="H27" s="439"/>
      <c r="I27" s="86"/>
      <c r="J27" s="399"/>
      <c r="K27" s="400"/>
      <c r="L27" s="16"/>
      <c r="M27" s="25"/>
      <c r="N27" s="16"/>
      <c r="O27" s="16"/>
      <c r="P27" s="24"/>
      <c r="Q27" s="26"/>
      <c r="R27" s="23"/>
      <c r="S27" s="27"/>
      <c r="T27" s="16"/>
      <c r="U27" s="16"/>
      <c r="V27" s="16"/>
    </row>
    <row r="28" spans="1:22" s="13" customFormat="1" ht="15.75" customHeight="1">
      <c r="A28" s="126"/>
      <c r="B28" s="86" t="s">
        <v>372</v>
      </c>
      <c r="C28" s="213"/>
      <c r="D28" s="210"/>
      <c r="E28" s="210"/>
      <c r="F28" s="86"/>
      <c r="G28" s="221"/>
      <c r="H28" s="350"/>
      <c r="I28" s="213"/>
      <c r="J28" s="399"/>
      <c r="K28" s="400"/>
    </row>
    <row r="29" spans="1:22" s="99" customFormat="1" ht="26.25" customHeight="1">
      <c r="A29" s="126"/>
      <c r="B29" s="91" t="s">
        <v>287</v>
      </c>
      <c r="C29" s="91"/>
      <c r="D29" s="223"/>
      <c r="E29" s="86"/>
      <c r="F29" s="86"/>
      <c r="G29" s="224" t="s">
        <v>306</v>
      </c>
      <c r="H29" s="351" t="str">
        <f>IF(COUNTBLANK(H34:H39)=0,(H34*H35*(H37+H38-H39)*273/3600/101.3/(273+H36)),"")</f>
        <v/>
      </c>
      <c r="I29" s="86" t="s">
        <v>138</v>
      </c>
      <c r="J29" s="643" t="s">
        <v>30</v>
      </c>
      <c r="K29" s="644"/>
    </row>
    <row r="30" spans="1:22" s="13" customFormat="1" ht="6.75" customHeight="1">
      <c r="A30" s="214"/>
      <c r="B30" s="215"/>
      <c r="C30" s="213"/>
      <c r="D30" s="210"/>
      <c r="E30" s="210"/>
      <c r="F30" s="86"/>
      <c r="G30" s="221"/>
      <c r="H30" s="109"/>
      <c r="I30" s="213"/>
      <c r="J30" s="399"/>
      <c r="K30" s="400"/>
    </row>
    <row r="31" spans="1:22" s="99" customFormat="1" ht="17.45" customHeight="1">
      <c r="A31" s="125"/>
      <c r="B31" s="397" t="s">
        <v>288</v>
      </c>
      <c r="C31" s="86"/>
      <c r="D31" s="177"/>
      <c r="E31" s="177"/>
      <c r="F31" s="177"/>
      <c r="G31" s="155"/>
      <c r="H31" s="177"/>
      <c r="I31" s="177"/>
      <c r="J31" s="218"/>
      <c r="K31" s="400"/>
    </row>
    <row r="32" spans="1:22" s="99" customFormat="1" ht="17.45" customHeight="1">
      <c r="A32" s="125"/>
      <c r="B32" s="397"/>
      <c r="C32" s="177"/>
      <c r="D32" s="177"/>
      <c r="E32" s="177"/>
      <c r="F32" s="177"/>
      <c r="G32" s="155"/>
      <c r="H32" s="177"/>
      <c r="I32" s="177"/>
      <c r="J32" s="218"/>
      <c r="K32" s="400"/>
    </row>
    <row r="33" spans="1:22" s="99" customFormat="1" ht="17.45" customHeight="1">
      <c r="A33" s="125"/>
      <c r="B33" s="397"/>
      <c r="C33" s="177"/>
      <c r="D33" s="177"/>
      <c r="E33" s="177"/>
      <c r="F33" s="177"/>
      <c r="G33" s="155"/>
      <c r="H33" s="177"/>
      <c r="I33" s="177"/>
      <c r="J33" s="218"/>
      <c r="K33" s="400"/>
    </row>
    <row r="34" spans="1:22" s="99" customFormat="1" ht="17.45" customHeight="1">
      <c r="A34" s="125"/>
      <c r="B34" s="440" t="s">
        <v>251</v>
      </c>
      <c r="C34" s="181"/>
      <c r="D34" s="181"/>
      <c r="E34" s="411"/>
      <c r="F34" s="86"/>
      <c r="G34" s="137" t="s">
        <v>289</v>
      </c>
      <c r="H34" s="344"/>
      <c r="I34" s="134" t="s">
        <v>295</v>
      </c>
      <c r="J34" s="643" t="s">
        <v>30</v>
      </c>
      <c r="K34" s="644"/>
    </row>
    <row r="35" spans="1:22" s="99" customFormat="1" ht="17.45" customHeight="1">
      <c r="A35" s="125"/>
      <c r="B35" s="440" t="s">
        <v>252</v>
      </c>
      <c r="C35" s="181"/>
      <c r="D35" s="181"/>
      <c r="E35" s="181"/>
      <c r="F35" s="86"/>
      <c r="G35" s="137" t="s">
        <v>290</v>
      </c>
      <c r="H35" s="345"/>
      <c r="I35" s="441" t="s">
        <v>358</v>
      </c>
      <c r="J35" s="643" t="s">
        <v>33</v>
      </c>
      <c r="K35" s="644"/>
    </row>
    <row r="36" spans="1:22" s="99" customFormat="1" ht="17.45" customHeight="1">
      <c r="A36" s="125"/>
      <c r="B36" s="424" t="s">
        <v>253</v>
      </c>
      <c r="C36" s="411"/>
      <c r="D36" s="411"/>
      <c r="E36" s="411"/>
      <c r="F36" s="442"/>
      <c r="G36" s="137" t="s">
        <v>291</v>
      </c>
      <c r="H36" s="346"/>
      <c r="I36" s="134" t="s">
        <v>136</v>
      </c>
      <c r="J36" s="643" t="s">
        <v>27</v>
      </c>
      <c r="K36" s="644"/>
    </row>
    <row r="37" spans="1:22" s="99" customFormat="1" ht="17.45" customHeight="1">
      <c r="A37" s="125"/>
      <c r="B37" s="424" t="s">
        <v>254</v>
      </c>
      <c r="C37" s="411"/>
      <c r="D37" s="411"/>
      <c r="E37" s="411"/>
      <c r="F37" s="442"/>
      <c r="G37" s="137" t="s">
        <v>292</v>
      </c>
      <c r="H37" s="347"/>
      <c r="I37" s="134" t="s">
        <v>137</v>
      </c>
      <c r="J37" s="643" t="s">
        <v>28</v>
      </c>
      <c r="K37" s="644"/>
    </row>
    <row r="38" spans="1:22" s="99" customFormat="1" ht="17.25" customHeight="1">
      <c r="A38" s="125"/>
      <c r="B38" s="425" t="s">
        <v>255</v>
      </c>
      <c r="C38" s="411"/>
      <c r="D38" s="411"/>
      <c r="E38" s="411"/>
      <c r="F38" s="443"/>
      <c r="G38" s="137" t="s">
        <v>293</v>
      </c>
      <c r="H38" s="347"/>
      <c r="I38" s="134" t="s">
        <v>137</v>
      </c>
      <c r="J38" s="643" t="s">
        <v>28</v>
      </c>
      <c r="K38" s="644"/>
    </row>
    <row r="39" spans="1:22" s="99" customFormat="1" ht="17.45" customHeight="1">
      <c r="A39" s="125"/>
      <c r="B39" s="425" t="s">
        <v>307</v>
      </c>
      <c r="C39" s="411"/>
      <c r="D39" s="411"/>
      <c r="E39" s="411"/>
      <c r="F39" s="443"/>
      <c r="G39" s="137" t="s">
        <v>294</v>
      </c>
      <c r="H39" s="444" t="str">
        <f>IF(H36="","",IF(H41="乾　式","0",10^(7.203-1735.74/(H36+234))))</f>
        <v/>
      </c>
      <c r="I39" s="134" t="s">
        <v>137</v>
      </c>
      <c r="J39" s="643" t="s">
        <v>28</v>
      </c>
      <c r="K39" s="644"/>
    </row>
    <row r="40" spans="1:22" s="99" customFormat="1" ht="8.25" customHeight="1">
      <c r="A40" s="125"/>
      <c r="B40" s="86"/>
      <c r="C40" s="445"/>
      <c r="D40" s="445"/>
      <c r="E40" s="445"/>
      <c r="F40" s="446"/>
      <c r="G40" s="426"/>
      <c r="H40" s="447"/>
      <c r="I40" s="202"/>
      <c r="J40" s="217"/>
      <c r="K40" s="222"/>
    </row>
    <row r="41" spans="1:22" s="99" customFormat="1" ht="21.75" customHeight="1">
      <c r="A41" s="125"/>
      <c r="B41" s="91" t="s">
        <v>328</v>
      </c>
      <c r="C41" s="91"/>
      <c r="D41" s="151"/>
      <c r="E41" s="184"/>
      <c r="F41" s="448"/>
      <c r="G41" s="449"/>
      <c r="H41" s="433" t="s">
        <v>384</v>
      </c>
      <c r="I41" s="86"/>
      <c r="J41" s="441"/>
      <c r="K41" s="222"/>
    </row>
    <row r="42" spans="1:22" s="99" customFormat="1" ht="17.45" customHeight="1">
      <c r="A42" s="125"/>
      <c r="B42" s="86"/>
      <c r="C42" s="397" t="s">
        <v>329</v>
      </c>
      <c r="D42" s="181"/>
      <c r="E42" s="181"/>
      <c r="F42" s="181"/>
      <c r="G42" s="181"/>
      <c r="H42" s="181"/>
      <c r="I42" s="410"/>
      <c r="J42" s="410"/>
      <c r="K42" s="222"/>
    </row>
    <row r="43" spans="1:22" s="99" customFormat="1" ht="17.45" customHeight="1">
      <c r="A43" s="125"/>
      <c r="B43" s="86"/>
      <c r="C43" s="397" t="s">
        <v>330</v>
      </c>
      <c r="D43" s="181"/>
      <c r="E43" s="181"/>
      <c r="F43" s="181"/>
      <c r="G43" s="181"/>
      <c r="H43" s="181"/>
      <c r="I43" s="181"/>
      <c r="J43" s="181"/>
      <c r="K43" s="222"/>
    </row>
    <row r="44" spans="1:22" s="99" customFormat="1" ht="17.45" customHeight="1">
      <c r="A44" s="125"/>
      <c r="B44" s="397"/>
      <c r="C44" s="397"/>
      <c r="D44" s="397"/>
      <c r="E44" s="397"/>
      <c r="F44" s="397"/>
      <c r="G44" s="397"/>
      <c r="H44" s="92"/>
      <c r="I44" s="86"/>
      <c r="J44" s="441"/>
      <c r="K44" s="222"/>
    </row>
    <row r="45" spans="1:22" s="99" customFormat="1" ht="23.45" customHeight="1">
      <c r="A45" s="125"/>
      <c r="B45" s="397"/>
      <c r="C45" s="397"/>
      <c r="D45" s="397"/>
      <c r="E45" s="397"/>
      <c r="F45" s="397"/>
      <c r="G45" s="397"/>
      <c r="H45" s="86"/>
      <c r="I45" s="86"/>
      <c r="J45" s="217"/>
      <c r="K45" s="222"/>
    </row>
    <row r="46" spans="1:22" s="99" customFormat="1" ht="17.45" customHeight="1">
      <c r="A46" s="129"/>
      <c r="B46" s="207" t="s">
        <v>373</v>
      </c>
      <c r="C46" s="130"/>
      <c r="D46" s="130"/>
      <c r="E46" s="130"/>
      <c r="F46" s="130"/>
      <c r="G46" s="86"/>
      <c r="H46" s="208"/>
      <c r="I46" s="450"/>
      <c r="J46" s="217"/>
      <c r="K46" s="222"/>
    </row>
    <row r="47" spans="1:22" s="99" customFormat="1" ht="18.75" customHeight="1">
      <c r="A47" s="126"/>
      <c r="B47" s="397" t="s">
        <v>319</v>
      </c>
      <c r="C47" s="177"/>
      <c r="D47" s="177"/>
      <c r="E47" s="177"/>
      <c r="F47" s="86"/>
      <c r="G47" s="142" t="s">
        <v>353</v>
      </c>
      <c r="H47" s="352"/>
      <c r="I47" s="217" t="s">
        <v>135</v>
      </c>
      <c r="J47" s="643" t="s">
        <v>30</v>
      </c>
      <c r="K47" s="644"/>
    </row>
    <row r="48" spans="1:22" s="13" customFormat="1" ht="17.45" customHeight="1">
      <c r="A48" s="125"/>
      <c r="B48" s="397"/>
      <c r="C48" s="177"/>
      <c r="D48" s="177"/>
      <c r="E48" s="177"/>
      <c r="F48" s="151"/>
      <c r="G48" s="155"/>
      <c r="H48" s="451"/>
      <c r="I48" s="217"/>
      <c r="J48" s="399"/>
      <c r="K48" s="400"/>
      <c r="L48" s="16"/>
      <c r="M48" s="25"/>
      <c r="N48" s="18"/>
      <c r="O48" s="16"/>
      <c r="P48" s="24"/>
      <c r="Q48" s="29"/>
      <c r="R48" s="23"/>
      <c r="S48" s="27"/>
      <c r="T48" s="16"/>
      <c r="U48" s="16"/>
      <c r="V48" s="16"/>
    </row>
    <row r="49" spans="1:22" s="13" customFormat="1" ht="17.45" customHeight="1" thickBot="1">
      <c r="A49" s="232"/>
      <c r="B49" s="233"/>
      <c r="C49" s="234"/>
      <c r="D49" s="234"/>
      <c r="E49" s="234"/>
      <c r="F49" s="234"/>
      <c r="G49" s="167"/>
      <c r="H49" s="235"/>
      <c r="I49" s="452"/>
      <c r="J49" s="236"/>
      <c r="K49" s="237"/>
      <c r="L49" s="16"/>
      <c r="M49" s="25"/>
      <c r="N49" s="18"/>
      <c r="O49" s="16"/>
      <c r="P49" s="24"/>
      <c r="Q49" s="29"/>
      <c r="R49" s="23"/>
      <c r="S49" s="27"/>
      <c r="T49" s="16"/>
      <c r="U49" s="16"/>
      <c r="V49" s="16"/>
    </row>
    <row r="50" spans="1:22" s="13" customFormat="1" ht="17.45" customHeight="1" thickBot="1">
      <c r="A50" s="225"/>
      <c r="B50" s="226"/>
      <c r="C50" s="227"/>
      <c r="D50" s="227"/>
      <c r="E50" s="227"/>
      <c r="F50" s="227"/>
      <c r="G50" s="228"/>
      <c r="H50" s="229"/>
      <c r="I50" s="453"/>
      <c r="J50" s="228"/>
      <c r="K50" s="230"/>
      <c r="L50" s="16"/>
      <c r="M50" s="25"/>
      <c r="N50" s="18"/>
      <c r="O50" s="16"/>
      <c r="P50" s="24"/>
      <c r="Q50" s="29"/>
      <c r="R50" s="23"/>
      <c r="S50" s="27"/>
      <c r="T50" s="16"/>
      <c r="U50" s="16"/>
      <c r="V50" s="16"/>
    </row>
    <row r="51" spans="1:22" s="13" customFormat="1" ht="18.75" customHeight="1" thickBot="1">
      <c r="A51" s="600" t="s">
        <v>321</v>
      </c>
      <c r="B51" s="601"/>
      <c r="C51" s="601"/>
      <c r="D51" s="601"/>
      <c r="E51" s="601"/>
      <c r="F51" s="601"/>
      <c r="G51" s="601"/>
      <c r="H51" s="601"/>
      <c r="I51" s="601"/>
      <c r="J51" s="601"/>
      <c r="K51" s="602"/>
    </row>
    <row r="52" spans="1:22" s="13" customFormat="1" ht="28.5" customHeight="1" thickTop="1">
      <c r="A52" s="22" t="s">
        <v>145</v>
      </c>
      <c r="B52" s="646" t="str">
        <f>表紙!$B$3&amp;"　　（　４．調理能力　）"</f>
        <v>コンベクションオーブン　　（　４．調理能力　）</v>
      </c>
      <c r="C52" s="647"/>
      <c r="D52" s="647"/>
      <c r="E52" s="647"/>
      <c r="F52" s="647"/>
      <c r="G52" s="647"/>
      <c r="H52" s="647"/>
      <c r="I52" s="647"/>
      <c r="J52" s="646" t="str">
        <f>IF(表紙!$C$13="選択してください","","ガス種："&amp;表紙!$C$13)</f>
        <v/>
      </c>
      <c r="K52" s="648"/>
    </row>
    <row r="53" spans="1:22" s="13" customFormat="1" ht="18.75" customHeight="1" thickBot="1">
      <c r="A53" s="5" t="s">
        <v>177</v>
      </c>
      <c r="B53" s="606" t="str">
        <f>IF(表紙!$B$6=0,"",表紙!$B$6)</f>
        <v/>
      </c>
      <c r="C53" s="606"/>
      <c r="D53" s="607"/>
      <c r="E53" s="607"/>
      <c r="F53" s="608"/>
      <c r="G53" s="55" t="s">
        <v>1</v>
      </c>
      <c r="H53" s="609" t="str">
        <f>IF(表紙!$H$5=0,"",表紙!$H$5)</f>
        <v/>
      </c>
      <c r="I53" s="610"/>
      <c r="J53" s="610"/>
      <c r="K53" s="611"/>
    </row>
    <row r="54" spans="1:22" s="13" customFormat="1" ht="17.45" customHeight="1">
      <c r="A54" s="129"/>
      <c r="B54" s="207"/>
      <c r="C54" s="130"/>
      <c r="D54" s="130"/>
      <c r="E54" s="130"/>
      <c r="F54" s="130"/>
      <c r="G54" s="86"/>
      <c r="H54" s="208"/>
      <c r="I54" s="450"/>
      <c r="J54" s="86"/>
      <c r="K54" s="209"/>
      <c r="L54" s="16"/>
      <c r="M54" s="25"/>
      <c r="N54" s="18"/>
      <c r="O54" s="16"/>
      <c r="P54" s="24"/>
      <c r="Q54" s="29"/>
      <c r="R54" s="23"/>
      <c r="S54" s="27"/>
      <c r="T54" s="16"/>
      <c r="U54" s="16"/>
      <c r="V54" s="16"/>
    </row>
    <row r="55" spans="1:22" ht="15" customHeight="1">
      <c r="A55" s="85"/>
      <c r="B55" s="91" t="s">
        <v>259</v>
      </c>
      <c r="C55" s="210"/>
      <c r="D55" s="210"/>
      <c r="E55" s="210"/>
      <c r="F55" s="87"/>
      <c r="G55" s="211"/>
      <c r="H55" s="210"/>
      <c r="I55" s="210"/>
      <c r="J55" s="184"/>
      <c r="K55" s="209"/>
      <c r="L55" s="4"/>
      <c r="M55" s="4"/>
      <c r="N55" s="4"/>
      <c r="O55" s="4"/>
      <c r="P55" s="4"/>
      <c r="Q55" s="4"/>
      <c r="R55" s="4"/>
      <c r="S55" s="4"/>
      <c r="T55" s="4"/>
    </row>
    <row r="56" spans="1:22" ht="15" customHeight="1">
      <c r="A56" s="85"/>
      <c r="B56" s="212"/>
      <c r="C56" s="210"/>
      <c r="D56" s="210"/>
      <c r="E56" s="210"/>
      <c r="F56" s="87"/>
      <c r="G56" s="211"/>
      <c r="H56" s="210"/>
      <c r="I56" s="210"/>
      <c r="J56" s="184"/>
      <c r="K56" s="209"/>
      <c r="L56" s="4"/>
      <c r="M56" s="4"/>
      <c r="N56" s="4"/>
      <c r="O56" s="4"/>
      <c r="P56" s="4"/>
      <c r="Q56" s="4"/>
      <c r="R56" s="4"/>
      <c r="S56" s="4"/>
      <c r="T56" s="4"/>
    </row>
    <row r="57" spans="1:22" ht="15" customHeight="1">
      <c r="A57" s="85"/>
      <c r="B57" s="212"/>
      <c r="C57" s="210"/>
      <c r="D57" s="210"/>
      <c r="E57" s="210"/>
      <c r="F57" s="87"/>
      <c r="G57" s="211"/>
      <c r="H57" s="210"/>
      <c r="I57" s="210"/>
      <c r="J57" s="184"/>
      <c r="K57" s="209"/>
      <c r="L57" s="4"/>
      <c r="M57" s="4"/>
      <c r="N57" s="4"/>
      <c r="O57" s="4"/>
      <c r="P57" s="4"/>
      <c r="Q57" s="4"/>
      <c r="R57" s="4"/>
      <c r="S57" s="4"/>
      <c r="T57" s="4"/>
    </row>
    <row r="58" spans="1:22" ht="15" customHeight="1">
      <c r="A58" s="85"/>
      <c r="B58" s="212"/>
      <c r="C58" s="210"/>
      <c r="D58" s="210"/>
      <c r="E58" s="210"/>
      <c r="F58" s="87"/>
      <c r="G58" s="211"/>
      <c r="H58" s="210"/>
      <c r="I58" s="210"/>
      <c r="J58" s="184"/>
      <c r="K58" s="209"/>
      <c r="L58" s="4"/>
      <c r="M58" s="4"/>
      <c r="N58" s="4"/>
      <c r="O58" s="4"/>
      <c r="P58" s="4"/>
      <c r="Q58" s="4"/>
      <c r="R58" s="4"/>
      <c r="S58" s="4"/>
      <c r="T58" s="4"/>
    </row>
    <row r="59" spans="1:22" ht="15" customHeight="1">
      <c r="A59" s="85"/>
      <c r="B59" s="212"/>
      <c r="C59" s="210"/>
      <c r="D59" s="210"/>
      <c r="E59" s="210"/>
      <c r="F59" s="87"/>
      <c r="G59" s="211"/>
      <c r="H59" s="210"/>
      <c r="I59" s="210"/>
      <c r="J59" s="184"/>
      <c r="K59" s="209"/>
      <c r="L59" s="4"/>
      <c r="M59" s="4"/>
      <c r="N59" s="4"/>
      <c r="O59" s="4"/>
      <c r="P59" s="4"/>
      <c r="Q59" s="4"/>
      <c r="R59" s="4"/>
      <c r="S59" s="4"/>
      <c r="T59" s="4"/>
    </row>
    <row r="60" spans="1:22" ht="15" customHeight="1">
      <c r="A60" s="85"/>
      <c r="B60" s="212"/>
      <c r="C60" s="210"/>
      <c r="D60" s="210"/>
      <c r="E60" s="210"/>
      <c r="F60" s="87"/>
      <c r="G60" s="211"/>
      <c r="H60" s="210"/>
      <c r="I60" s="210"/>
      <c r="J60" s="184"/>
      <c r="K60" s="209"/>
      <c r="L60" s="4"/>
      <c r="M60" s="4"/>
      <c r="N60" s="4"/>
      <c r="O60" s="4"/>
      <c r="P60" s="4"/>
      <c r="Q60" s="4"/>
      <c r="R60" s="4"/>
      <c r="S60" s="4"/>
      <c r="T60" s="4"/>
    </row>
    <row r="61" spans="1:22" ht="15" customHeight="1">
      <c r="A61" s="85"/>
      <c r="B61" s="212"/>
      <c r="C61" s="210"/>
      <c r="D61" s="210"/>
      <c r="E61" s="210"/>
      <c r="F61" s="87"/>
      <c r="G61" s="211"/>
      <c r="H61" s="210"/>
      <c r="I61" s="210"/>
      <c r="J61" s="184"/>
      <c r="K61" s="209"/>
      <c r="L61" s="4"/>
      <c r="M61" s="4"/>
      <c r="N61" s="4"/>
      <c r="O61" s="4"/>
      <c r="P61" s="4"/>
      <c r="Q61" s="4"/>
      <c r="R61" s="4"/>
      <c r="S61" s="4"/>
      <c r="T61" s="4"/>
    </row>
    <row r="62" spans="1:22" ht="15" customHeight="1">
      <c r="A62" s="85"/>
      <c r="B62" s="212"/>
      <c r="C62" s="210"/>
      <c r="D62" s="210"/>
      <c r="E62" s="210"/>
      <c r="F62" s="87"/>
      <c r="G62" s="211"/>
      <c r="H62" s="210"/>
      <c r="I62" s="210"/>
      <c r="J62" s="184"/>
      <c r="K62" s="209"/>
      <c r="L62" s="4"/>
      <c r="M62" s="4"/>
      <c r="N62" s="4"/>
      <c r="O62" s="4"/>
      <c r="P62" s="4"/>
      <c r="Q62" s="4"/>
      <c r="R62" s="4"/>
      <c r="S62" s="4"/>
      <c r="T62" s="4"/>
    </row>
    <row r="63" spans="1:22" ht="15" customHeight="1">
      <c r="A63" s="85"/>
      <c r="B63" s="212"/>
      <c r="C63" s="210"/>
      <c r="D63" s="210"/>
      <c r="E63" s="210"/>
      <c r="F63" s="87"/>
      <c r="G63" s="211"/>
      <c r="H63" s="210"/>
      <c r="I63" s="210"/>
      <c r="J63" s="184"/>
      <c r="K63" s="209"/>
      <c r="L63" s="4"/>
      <c r="M63" s="4"/>
      <c r="N63" s="4"/>
      <c r="O63" s="4"/>
      <c r="P63" s="4"/>
      <c r="Q63" s="4"/>
      <c r="R63" s="4"/>
      <c r="S63" s="4"/>
      <c r="T63" s="4"/>
    </row>
    <row r="64" spans="1:22" ht="15" customHeight="1">
      <c r="A64" s="85"/>
      <c r="B64" s="212"/>
      <c r="C64" s="210"/>
      <c r="D64" s="210"/>
      <c r="E64" s="210"/>
      <c r="F64" s="87"/>
      <c r="G64" s="211"/>
      <c r="H64" s="210"/>
      <c r="I64" s="210"/>
      <c r="J64" s="184"/>
      <c r="K64" s="209"/>
      <c r="L64" s="4"/>
      <c r="M64" s="4"/>
      <c r="N64" s="4"/>
      <c r="O64" s="4"/>
      <c r="P64" s="4"/>
      <c r="Q64" s="4"/>
      <c r="R64" s="4"/>
      <c r="S64" s="4"/>
      <c r="T64" s="4"/>
    </row>
    <row r="65" spans="1:20" ht="15" customHeight="1">
      <c r="A65" s="85"/>
      <c r="B65" s="212"/>
      <c r="C65" s="210"/>
      <c r="D65" s="210"/>
      <c r="E65" s="210"/>
      <c r="F65" s="87"/>
      <c r="G65" s="211"/>
      <c r="H65" s="210"/>
      <c r="I65" s="210"/>
      <c r="J65" s="184"/>
      <c r="K65" s="209"/>
      <c r="L65" s="4"/>
      <c r="M65" s="4"/>
      <c r="N65" s="4"/>
      <c r="O65" s="4"/>
      <c r="P65" s="4"/>
      <c r="Q65" s="4"/>
      <c r="R65" s="4"/>
      <c r="S65" s="4"/>
      <c r="T65" s="4"/>
    </row>
    <row r="66" spans="1:20" ht="15" customHeight="1">
      <c r="A66" s="85"/>
      <c r="B66" s="212"/>
      <c r="C66" s="210"/>
      <c r="D66" s="210"/>
      <c r="E66" s="210"/>
      <c r="F66" s="87"/>
      <c r="G66" s="211"/>
      <c r="H66" s="210"/>
      <c r="I66" s="210"/>
      <c r="J66" s="184"/>
      <c r="K66" s="209"/>
      <c r="L66" s="4"/>
      <c r="M66" s="4"/>
      <c r="N66" s="4"/>
      <c r="O66" s="4"/>
      <c r="P66" s="4"/>
      <c r="Q66" s="4"/>
      <c r="R66" s="4"/>
      <c r="S66" s="4"/>
      <c r="T66" s="4"/>
    </row>
    <row r="67" spans="1:20" ht="15" customHeight="1">
      <c r="A67" s="85"/>
      <c r="B67" s="91"/>
      <c r="C67" s="210"/>
      <c r="D67" s="210"/>
      <c r="E67" s="210"/>
      <c r="F67" s="87"/>
      <c r="G67" s="211"/>
      <c r="H67" s="210"/>
      <c r="I67" s="210"/>
      <c r="J67" s="184"/>
      <c r="K67" s="209"/>
      <c r="L67" s="4"/>
      <c r="M67" s="4"/>
      <c r="N67" s="4"/>
      <c r="O67" s="4"/>
      <c r="P67" s="4"/>
      <c r="Q67" s="4"/>
      <c r="R67" s="4"/>
      <c r="S67" s="4"/>
      <c r="T67" s="4"/>
    </row>
    <row r="68" spans="1:20" ht="15" customHeight="1">
      <c r="A68" s="85"/>
      <c r="B68" s="91"/>
      <c r="C68" s="210"/>
      <c r="D68" s="210"/>
      <c r="E68" s="210"/>
      <c r="F68" s="87"/>
      <c r="G68" s="211"/>
      <c r="H68" s="210"/>
      <c r="I68" s="210"/>
      <c r="J68" s="184"/>
      <c r="K68" s="209"/>
      <c r="L68" s="4"/>
      <c r="M68" s="4"/>
      <c r="N68" s="4"/>
      <c r="O68" s="4"/>
      <c r="P68" s="4"/>
      <c r="Q68" s="4"/>
      <c r="R68" s="4"/>
      <c r="S68" s="4"/>
      <c r="T68" s="4"/>
    </row>
    <row r="69" spans="1:20" ht="15" customHeight="1">
      <c r="A69" s="85"/>
      <c r="B69" s="91" t="s">
        <v>260</v>
      </c>
      <c r="C69" s="210"/>
      <c r="D69" s="210"/>
      <c r="E69" s="210"/>
      <c r="F69" s="87"/>
      <c r="G69" s="211"/>
      <c r="H69" s="210"/>
      <c r="I69" s="210"/>
      <c r="J69" s="184"/>
      <c r="K69" s="209"/>
      <c r="L69" s="4"/>
      <c r="M69" s="4"/>
      <c r="N69" s="4"/>
      <c r="O69" s="4"/>
      <c r="P69" s="4"/>
      <c r="Q69" s="4"/>
      <c r="R69" s="4"/>
      <c r="S69" s="4"/>
      <c r="T69" s="4"/>
    </row>
    <row r="70" spans="1:20" ht="15" customHeight="1">
      <c r="A70" s="85"/>
      <c r="B70" s="212"/>
      <c r="C70" s="210"/>
      <c r="D70" s="210"/>
      <c r="E70" s="210"/>
      <c r="F70" s="87"/>
      <c r="G70" s="211"/>
      <c r="H70" s="210"/>
      <c r="I70" s="210"/>
      <c r="J70" s="184"/>
      <c r="K70" s="209"/>
      <c r="L70" s="4"/>
      <c r="M70" s="4"/>
      <c r="N70" s="4"/>
      <c r="O70" s="4"/>
      <c r="P70" s="4"/>
      <c r="Q70" s="4"/>
      <c r="R70" s="4"/>
      <c r="S70" s="4"/>
      <c r="T70" s="4"/>
    </row>
    <row r="71" spans="1:20" ht="15" customHeight="1">
      <c r="A71" s="85"/>
      <c r="B71" s="212"/>
      <c r="C71" s="210"/>
      <c r="D71" s="210"/>
      <c r="E71" s="210"/>
      <c r="F71" s="87"/>
      <c r="G71" s="211"/>
      <c r="H71" s="210"/>
      <c r="I71" s="210"/>
      <c r="J71" s="184"/>
      <c r="K71" s="209"/>
      <c r="L71" s="4"/>
      <c r="M71" s="4"/>
      <c r="N71" s="4"/>
      <c r="O71" s="4"/>
      <c r="P71" s="4"/>
      <c r="Q71" s="4"/>
      <c r="R71" s="4"/>
      <c r="S71" s="4"/>
      <c r="T71" s="4"/>
    </row>
    <row r="72" spans="1:20" ht="15" customHeight="1">
      <c r="A72" s="85"/>
      <c r="B72" s="212"/>
      <c r="C72" s="210"/>
      <c r="D72" s="210"/>
      <c r="E72" s="210"/>
      <c r="F72" s="87"/>
      <c r="G72" s="211"/>
      <c r="H72" s="210"/>
      <c r="I72" s="210"/>
      <c r="J72" s="184"/>
      <c r="K72" s="209"/>
      <c r="L72" s="4"/>
      <c r="M72" s="4"/>
      <c r="N72" s="4"/>
      <c r="O72" s="4"/>
      <c r="P72" s="4"/>
      <c r="Q72" s="4"/>
      <c r="R72" s="4"/>
      <c r="S72" s="4"/>
      <c r="T72" s="4"/>
    </row>
    <row r="73" spans="1:20" ht="15" customHeight="1">
      <c r="A73" s="85"/>
      <c r="B73" s="212"/>
      <c r="C73" s="210"/>
      <c r="D73" s="210"/>
      <c r="E73" s="210"/>
      <c r="F73" s="87"/>
      <c r="G73" s="211"/>
      <c r="H73" s="210"/>
      <c r="I73" s="210"/>
      <c r="J73" s="184"/>
      <c r="K73" s="209"/>
      <c r="L73" s="4"/>
      <c r="M73" s="4"/>
      <c r="N73" s="4"/>
      <c r="O73" s="4"/>
      <c r="P73" s="4"/>
      <c r="Q73" s="4"/>
      <c r="R73" s="4"/>
      <c r="S73" s="4"/>
      <c r="T73" s="4"/>
    </row>
    <row r="74" spans="1:20" ht="15" customHeight="1">
      <c r="A74" s="85"/>
      <c r="B74" s="212"/>
      <c r="C74" s="210"/>
      <c r="D74" s="210"/>
      <c r="E74" s="210"/>
      <c r="F74" s="87"/>
      <c r="G74" s="211"/>
      <c r="H74" s="210"/>
      <c r="I74" s="210"/>
      <c r="J74" s="184"/>
      <c r="K74" s="209"/>
      <c r="L74" s="4"/>
      <c r="M74" s="4"/>
      <c r="N74" s="4"/>
      <c r="O74" s="4"/>
      <c r="P74" s="4"/>
      <c r="Q74" s="4"/>
      <c r="R74" s="4"/>
      <c r="S74" s="4"/>
      <c r="T74" s="4"/>
    </row>
    <row r="75" spans="1:20" ht="15" customHeight="1">
      <c r="A75" s="85"/>
      <c r="B75" s="212"/>
      <c r="C75" s="210"/>
      <c r="D75" s="210"/>
      <c r="E75" s="210"/>
      <c r="F75" s="87"/>
      <c r="G75" s="211"/>
      <c r="H75" s="210"/>
      <c r="I75" s="210"/>
      <c r="J75" s="184"/>
      <c r="K75" s="209"/>
      <c r="L75" s="4"/>
      <c r="M75" s="4"/>
      <c r="N75" s="4"/>
      <c r="O75" s="4"/>
      <c r="P75" s="4"/>
      <c r="Q75" s="4"/>
      <c r="R75" s="4"/>
      <c r="S75" s="4"/>
      <c r="T75" s="4"/>
    </row>
    <row r="76" spans="1:20" ht="15" customHeight="1">
      <c r="A76" s="85"/>
      <c r="B76" s="212"/>
      <c r="C76" s="210"/>
      <c r="D76" s="210"/>
      <c r="E76" s="210"/>
      <c r="F76" s="87"/>
      <c r="G76" s="211"/>
      <c r="H76" s="210"/>
      <c r="I76" s="210"/>
      <c r="J76" s="184"/>
      <c r="K76" s="209"/>
      <c r="L76" s="4"/>
      <c r="M76" s="4"/>
      <c r="N76" s="4"/>
      <c r="O76" s="4"/>
      <c r="P76" s="4"/>
      <c r="Q76" s="4"/>
      <c r="R76" s="4"/>
      <c r="S76" s="4"/>
      <c r="T76" s="4"/>
    </row>
    <row r="77" spans="1:20" ht="15" customHeight="1">
      <c r="A77" s="85"/>
      <c r="B77" s="212"/>
      <c r="C77" s="210"/>
      <c r="D77" s="210"/>
      <c r="E77" s="210"/>
      <c r="F77" s="87"/>
      <c r="G77" s="211"/>
      <c r="H77" s="210"/>
      <c r="I77" s="210"/>
      <c r="J77" s="184"/>
      <c r="K77" s="209"/>
      <c r="L77" s="4"/>
      <c r="M77" s="4"/>
      <c r="N77" s="4"/>
      <c r="O77" s="4"/>
      <c r="P77" s="4"/>
      <c r="Q77" s="4"/>
      <c r="R77" s="4"/>
      <c r="S77" s="4"/>
      <c r="T77" s="4"/>
    </row>
    <row r="78" spans="1:20" ht="15" customHeight="1">
      <c r="A78" s="85"/>
      <c r="B78" s="212"/>
      <c r="C78" s="210"/>
      <c r="D78" s="210"/>
      <c r="E78" s="210"/>
      <c r="F78" s="87"/>
      <c r="G78" s="211"/>
      <c r="H78" s="210"/>
      <c r="I78" s="210"/>
      <c r="J78" s="184"/>
      <c r="K78" s="209"/>
      <c r="L78" s="4"/>
      <c r="M78" s="4"/>
      <c r="N78" s="4"/>
      <c r="O78" s="4"/>
      <c r="P78" s="4"/>
      <c r="Q78" s="4"/>
      <c r="R78" s="4"/>
      <c r="S78" s="4"/>
      <c r="T78" s="4"/>
    </row>
    <row r="79" spans="1:20" ht="15" customHeight="1">
      <c r="A79" s="85"/>
      <c r="B79" s="212"/>
      <c r="C79" s="210"/>
      <c r="D79" s="210"/>
      <c r="E79" s="210"/>
      <c r="F79" s="87"/>
      <c r="G79" s="211"/>
      <c r="H79" s="210"/>
      <c r="I79" s="210"/>
      <c r="J79" s="184"/>
      <c r="K79" s="209"/>
      <c r="L79" s="4"/>
      <c r="M79" s="4"/>
      <c r="N79" s="4"/>
      <c r="O79" s="4"/>
      <c r="P79" s="4"/>
      <c r="Q79" s="4"/>
      <c r="R79" s="4"/>
      <c r="S79" s="4"/>
      <c r="T79" s="4"/>
    </row>
    <row r="80" spans="1:20" ht="15" customHeight="1">
      <c r="A80" s="85"/>
      <c r="B80" s="212"/>
      <c r="C80" s="210"/>
      <c r="D80" s="210"/>
      <c r="E80" s="210"/>
      <c r="F80" s="87"/>
      <c r="G80" s="211"/>
      <c r="H80" s="210"/>
      <c r="I80" s="210"/>
      <c r="J80" s="184"/>
      <c r="K80" s="209"/>
      <c r="L80" s="4"/>
      <c r="M80" s="4"/>
      <c r="N80" s="4"/>
      <c r="O80" s="4"/>
      <c r="P80" s="4"/>
      <c r="Q80" s="4"/>
      <c r="R80" s="4"/>
      <c r="S80" s="4"/>
      <c r="T80" s="4"/>
    </row>
    <row r="81" spans="1:20" ht="15" customHeight="1">
      <c r="A81" s="85"/>
      <c r="B81" s="212"/>
      <c r="C81" s="210"/>
      <c r="D81" s="210"/>
      <c r="E81" s="210"/>
      <c r="F81" s="87"/>
      <c r="G81" s="211"/>
      <c r="H81" s="210"/>
      <c r="I81" s="210"/>
      <c r="J81" s="184"/>
      <c r="K81" s="209"/>
      <c r="L81" s="4"/>
      <c r="M81" s="4"/>
      <c r="N81" s="4"/>
      <c r="O81" s="4"/>
      <c r="P81" s="4"/>
      <c r="Q81" s="4"/>
      <c r="R81" s="4"/>
      <c r="S81" s="4"/>
      <c r="T81" s="4"/>
    </row>
    <row r="82" spans="1:20" ht="15" customHeight="1">
      <c r="A82" s="85"/>
      <c r="B82" s="212"/>
      <c r="C82" s="210"/>
      <c r="D82" s="210"/>
      <c r="E82" s="210"/>
      <c r="F82" s="87"/>
      <c r="G82" s="211"/>
      <c r="H82" s="210"/>
      <c r="I82" s="210"/>
      <c r="J82" s="184"/>
      <c r="K82" s="209"/>
      <c r="L82" s="4"/>
      <c r="M82" s="4"/>
      <c r="N82" s="4"/>
      <c r="O82" s="4"/>
      <c r="P82" s="4"/>
      <c r="Q82" s="4"/>
      <c r="R82" s="4"/>
      <c r="S82" s="4"/>
      <c r="T82" s="4"/>
    </row>
    <row r="83" spans="1:20" ht="15" customHeight="1">
      <c r="A83" s="85"/>
      <c r="B83" s="212"/>
      <c r="C83" s="210"/>
      <c r="D83" s="210"/>
      <c r="E83" s="210"/>
      <c r="F83" s="87"/>
      <c r="G83" s="211"/>
      <c r="H83" s="210"/>
      <c r="I83" s="210"/>
      <c r="J83" s="184"/>
      <c r="K83" s="209"/>
      <c r="L83" s="4"/>
      <c r="M83" s="4"/>
      <c r="N83" s="4"/>
      <c r="O83" s="4"/>
      <c r="P83" s="4"/>
      <c r="Q83" s="4"/>
      <c r="R83" s="4"/>
      <c r="S83" s="4"/>
      <c r="T83" s="4"/>
    </row>
    <row r="84" spans="1:20" ht="15" customHeight="1">
      <c r="A84" s="85"/>
      <c r="B84" s="212"/>
      <c r="C84" s="210"/>
      <c r="D84" s="210"/>
      <c r="E84" s="210"/>
      <c r="F84" s="87"/>
      <c r="G84" s="211"/>
      <c r="H84" s="210"/>
      <c r="I84" s="210"/>
      <c r="J84" s="184"/>
      <c r="K84" s="209"/>
      <c r="L84" s="4"/>
      <c r="M84" s="4"/>
      <c r="N84" s="4"/>
      <c r="O84" s="4"/>
      <c r="P84" s="4"/>
      <c r="Q84" s="4"/>
      <c r="R84" s="4"/>
      <c r="S84" s="4"/>
      <c r="T84" s="4"/>
    </row>
    <row r="85" spans="1:20" ht="15" customHeight="1">
      <c r="A85" s="85"/>
      <c r="B85" s="212"/>
      <c r="C85" s="210"/>
      <c r="D85" s="210"/>
      <c r="E85" s="210"/>
      <c r="F85" s="87"/>
      <c r="G85" s="211"/>
      <c r="H85" s="210"/>
      <c r="I85" s="210"/>
      <c r="J85" s="184"/>
      <c r="K85" s="209"/>
      <c r="L85" s="4"/>
      <c r="M85" s="4"/>
      <c r="N85" s="4"/>
      <c r="O85" s="4"/>
      <c r="P85" s="4"/>
      <c r="Q85" s="4"/>
      <c r="R85" s="4"/>
      <c r="S85" s="4"/>
      <c r="T85" s="4"/>
    </row>
    <row r="86" spans="1:20" ht="15" customHeight="1">
      <c r="A86" s="85"/>
      <c r="B86" s="212"/>
      <c r="C86" s="210"/>
      <c r="D86" s="210"/>
      <c r="E86" s="210"/>
      <c r="F86" s="87"/>
      <c r="G86" s="211"/>
      <c r="H86" s="210"/>
      <c r="I86" s="210"/>
      <c r="J86" s="184"/>
      <c r="K86" s="209"/>
      <c r="L86" s="4"/>
      <c r="M86" s="4"/>
      <c r="N86" s="4"/>
      <c r="O86" s="4"/>
      <c r="P86" s="4"/>
      <c r="Q86" s="4"/>
      <c r="R86" s="4"/>
      <c r="S86" s="4"/>
      <c r="T86" s="4"/>
    </row>
    <row r="87" spans="1:20" ht="15" customHeight="1">
      <c r="A87" s="85"/>
      <c r="B87" s="212"/>
      <c r="C87" s="210"/>
      <c r="D87" s="210"/>
      <c r="E87" s="210"/>
      <c r="F87" s="87"/>
      <c r="G87" s="211"/>
      <c r="H87" s="210"/>
      <c r="I87" s="210"/>
      <c r="J87" s="184"/>
      <c r="K87" s="209"/>
      <c r="L87" s="4"/>
      <c r="M87" s="4"/>
      <c r="N87" s="4"/>
      <c r="O87" s="4"/>
      <c r="P87" s="4"/>
      <c r="Q87" s="4"/>
      <c r="R87" s="4"/>
      <c r="S87" s="4"/>
      <c r="T87" s="4"/>
    </row>
    <row r="88" spans="1:20" ht="15" customHeight="1">
      <c r="A88" s="85"/>
      <c r="B88" s="212"/>
      <c r="C88" s="210"/>
      <c r="D88" s="210"/>
      <c r="E88" s="210"/>
      <c r="F88" s="87"/>
      <c r="G88" s="211"/>
      <c r="H88" s="210"/>
      <c r="I88" s="210"/>
      <c r="J88" s="184"/>
      <c r="K88" s="209"/>
      <c r="L88" s="4"/>
      <c r="M88" s="4"/>
      <c r="N88" s="4"/>
      <c r="O88" s="4"/>
      <c r="P88" s="4"/>
      <c r="Q88" s="4"/>
      <c r="R88" s="4"/>
      <c r="S88" s="4"/>
      <c r="T88" s="4"/>
    </row>
    <row r="89" spans="1:20" ht="15" customHeight="1">
      <c r="A89" s="85"/>
      <c r="B89" s="212"/>
      <c r="C89" s="210"/>
      <c r="D89" s="210"/>
      <c r="E89" s="210"/>
      <c r="F89" s="87"/>
      <c r="G89" s="211"/>
      <c r="H89" s="210"/>
      <c r="I89" s="210"/>
      <c r="J89" s="184"/>
      <c r="K89" s="209"/>
      <c r="L89" s="4"/>
      <c r="M89" s="4"/>
      <c r="N89" s="4"/>
      <c r="O89" s="4"/>
      <c r="P89" s="4"/>
      <c r="Q89" s="4"/>
      <c r="R89" s="4"/>
      <c r="S89" s="4"/>
      <c r="T89" s="4"/>
    </row>
    <row r="90" spans="1:20" ht="15" customHeight="1">
      <c r="A90" s="85"/>
      <c r="B90" s="212"/>
      <c r="C90" s="210"/>
      <c r="D90" s="210"/>
      <c r="E90" s="210"/>
      <c r="F90" s="87"/>
      <c r="G90" s="211"/>
      <c r="H90" s="210"/>
      <c r="I90" s="210"/>
      <c r="J90" s="184"/>
      <c r="K90" s="209"/>
      <c r="L90" s="4"/>
      <c r="M90" s="4"/>
      <c r="N90" s="4"/>
      <c r="O90" s="4"/>
      <c r="P90" s="4"/>
      <c r="Q90" s="4"/>
      <c r="R90" s="4"/>
      <c r="S90" s="4"/>
      <c r="T90" s="4"/>
    </row>
    <row r="91" spans="1:20" ht="15" customHeight="1">
      <c r="A91" s="85"/>
      <c r="B91" s="212"/>
      <c r="C91" s="210"/>
      <c r="D91" s="210"/>
      <c r="E91" s="210"/>
      <c r="F91" s="87"/>
      <c r="G91" s="211"/>
      <c r="H91" s="210"/>
      <c r="I91" s="210"/>
      <c r="J91" s="184"/>
      <c r="K91" s="209"/>
      <c r="L91" s="4"/>
      <c r="M91" s="4"/>
      <c r="N91" s="4"/>
      <c r="O91" s="4"/>
      <c r="P91" s="4"/>
      <c r="Q91" s="4"/>
      <c r="R91" s="4"/>
      <c r="S91" s="4"/>
      <c r="T91" s="4"/>
    </row>
    <row r="92" spans="1:20" ht="15" customHeight="1">
      <c r="A92" s="85"/>
      <c r="B92" s="212"/>
      <c r="C92" s="210"/>
      <c r="D92" s="210"/>
      <c r="E92" s="210"/>
      <c r="F92" s="87"/>
      <c r="G92" s="211"/>
      <c r="H92" s="210"/>
      <c r="I92" s="210"/>
      <c r="J92" s="184"/>
      <c r="K92" s="209"/>
      <c r="L92" s="4"/>
      <c r="M92" s="4"/>
      <c r="N92" s="4"/>
      <c r="O92" s="4"/>
      <c r="P92" s="4"/>
      <c r="Q92" s="4"/>
      <c r="R92" s="4"/>
      <c r="S92" s="4"/>
      <c r="T92" s="4"/>
    </row>
    <row r="93" spans="1:20" ht="15" customHeight="1">
      <c r="A93" s="85"/>
      <c r="B93" s="212"/>
      <c r="C93" s="210"/>
      <c r="D93" s="210"/>
      <c r="E93" s="210"/>
      <c r="F93" s="87"/>
      <c r="G93" s="211"/>
      <c r="H93" s="210"/>
      <c r="I93" s="210"/>
      <c r="J93" s="184"/>
      <c r="K93" s="209"/>
      <c r="L93" s="4"/>
      <c r="M93" s="4"/>
      <c r="N93" s="4"/>
      <c r="O93" s="4"/>
      <c r="P93" s="4"/>
      <c r="Q93" s="4"/>
      <c r="R93" s="4"/>
      <c r="S93" s="4"/>
      <c r="T93" s="4"/>
    </row>
    <row r="94" spans="1:20" ht="15" customHeight="1">
      <c r="A94" s="85"/>
      <c r="B94" s="212"/>
      <c r="C94" s="210"/>
      <c r="D94" s="210"/>
      <c r="E94" s="210"/>
      <c r="F94" s="87"/>
      <c r="G94" s="211"/>
      <c r="H94" s="210"/>
      <c r="I94" s="210"/>
      <c r="J94" s="184"/>
      <c r="K94" s="209"/>
      <c r="L94" s="4"/>
      <c r="M94" s="4"/>
      <c r="N94" s="4"/>
      <c r="O94" s="4"/>
      <c r="P94" s="4"/>
      <c r="Q94" s="4"/>
      <c r="R94" s="4"/>
      <c r="S94" s="4"/>
      <c r="T94" s="4"/>
    </row>
    <row r="95" spans="1:20" ht="15" customHeight="1">
      <c r="A95" s="85"/>
      <c r="B95" s="212"/>
      <c r="C95" s="210"/>
      <c r="D95" s="210"/>
      <c r="E95" s="210"/>
      <c r="F95" s="87"/>
      <c r="G95" s="211"/>
      <c r="H95" s="210"/>
      <c r="I95" s="210"/>
      <c r="J95" s="184"/>
      <c r="K95" s="209"/>
      <c r="L95" s="4"/>
      <c r="M95" s="4"/>
      <c r="N95" s="4"/>
      <c r="O95" s="4"/>
      <c r="P95" s="4"/>
      <c r="Q95" s="4"/>
      <c r="R95" s="4"/>
      <c r="S95" s="4"/>
      <c r="T95" s="4"/>
    </row>
    <row r="96" spans="1:20" ht="15" customHeight="1">
      <c r="A96" s="85"/>
      <c r="B96" s="212"/>
      <c r="C96" s="210"/>
      <c r="D96" s="210"/>
      <c r="E96" s="210"/>
      <c r="F96" s="87"/>
      <c r="G96" s="211"/>
      <c r="H96" s="210"/>
      <c r="I96" s="210"/>
      <c r="J96" s="184"/>
      <c r="K96" s="209"/>
      <c r="L96" s="4"/>
      <c r="M96" s="4"/>
      <c r="N96" s="4"/>
      <c r="O96" s="4"/>
      <c r="P96" s="4"/>
      <c r="Q96" s="4"/>
      <c r="R96" s="4"/>
      <c r="S96" s="4"/>
      <c r="T96" s="4"/>
    </row>
    <row r="97" spans="1:20" ht="15" customHeight="1">
      <c r="A97" s="85"/>
      <c r="B97" s="212"/>
      <c r="C97" s="210"/>
      <c r="D97" s="210"/>
      <c r="E97" s="210"/>
      <c r="F97" s="87"/>
      <c r="G97" s="211"/>
      <c r="H97" s="210"/>
      <c r="I97" s="210"/>
      <c r="J97" s="184"/>
      <c r="K97" s="209"/>
      <c r="L97" s="4"/>
      <c r="M97" s="4"/>
      <c r="N97" s="4"/>
      <c r="O97" s="4"/>
      <c r="P97" s="4"/>
      <c r="Q97" s="4"/>
      <c r="R97" s="4"/>
      <c r="S97" s="4"/>
      <c r="T97" s="4"/>
    </row>
    <row r="98" spans="1:20" ht="15" customHeight="1">
      <c r="A98" s="85"/>
      <c r="B98" s="212"/>
      <c r="C98" s="212"/>
      <c r="D98" s="210"/>
      <c r="E98" s="210"/>
      <c r="F98" s="210"/>
      <c r="G98" s="210"/>
      <c r="H98" s="210"/>
      <c r="I98" s="212"/>
      <c r="J98" s="184"/>
      <c r="K98" s="209"/>
      <c r="L98" s="4"/>
      <c r="M98" s="4"/>
      <c r="N98" s="4"/>
      <c r="O98" s="4"/>
      <c r="P98" s="4"/>
      <c r="Q98" s="4"/>
      <c r="R98" s="4"/>
      <c r="S98" s="4"/>
      <c r="T98" s="4"/>
    </row>
    <row r="99" spans="1:20" ht="10.9" customHeight="1">
      <c r="A99" s="85"/>
      <c r="B99" s="213"/>
      <c r="C99" s="210"/>
      <c r="D99" s="210"/>
      <c r="E99" s="210"/>
      <c r="F99" s="210"/>
      <c r="G99" s="210"/>
      <c r="H99" s="210"/>
      <c r="I99" s="212"/>
      <c r="J99" s="454"/>
      <c r="K99" s="209"/>
      <c r="L99" s="4"/>
      <c r="M99" s="4"/>
      <c r="N99" s="4"/>
      <c r="O99" s="4"/>
      <c r="P99" s="4"/>
      <c r="Q99" s="4"/>
      <c r="R99" s="4"/>
      <c r="S99" s="4"/>
      <c r="T99" s="4"/>
    </row>
    <row r="100" spans="1:20" ht="17.25" customHeight="1" thickBot="1">
      <c r="A100" s="193"/>
      <c r="B100" s="190"/>
      <c r="C100" s="190"/>
      <c r="D100" s="190"/>
      <c r="E100" s="190"/>
      <c r="F100" s="190"/>
      <c r="G100" s="190"/>
      <c r="H100" s="190"/>
      <c r="I100" s="190"/>
      <c r="J100" s="190"/>
      <c r="K100" s="191"/>
    </row>
    <row r="101" spans="1:20" ht="4.9000000000000004" customHeight="1"/>
  </sheetData>
  <sheetProtection password="CC9A" sheet="1" objects="1" scenarios="1" formatCells="0" formatRows="0" insertRows="0" deleteRows="0"/>
  <mergeCells count="29">
    <mergeCell ref="A51:K51"/>
    <mergeCell ref="B52:I52"/>
    <mergeCell ref="J52:K52"/>
    <mergeCell ref="B53:F53"/>
    <mergeCell ref="H53:K53"/>
    <mergeCell ref="A2:K2"/>
    <mergeCell ref="B3:I3"/>
    <mergeCell ref="J3:K3"/>
    <mergeCell ref="B4:F4"/>
    <mergeCell ref="H4:K4"/>
    <mergeCell ref="J47:K47"/>
    <mergeCell ref="J34:K34"/>
    <mergeCell ref="J36:K36"/>
    <mergeCell ref="J37:K37"/>
    <mergeCell ref="J26:K26"/>
    <mergeCell ref="J35:K35"/>
    <mergeCell ref="J38:K38"/>
    <mergeCell ref="C5:E5"/>
    <mergeCell ref="J39:K39"/>
    <mergeCell ref="J5:J6"/>
    <mergeCell ref="C6:E6"/>
    <mergeCell ref="B9:J19"/>
    <mergeCell ref="B5:B6"/>
    <mergeCell ref="F5:F6"/>
    <mergeCell ref="H5:H6"/>
    <mergeCell ref="J29:K29"/>
    <mergeCell ref="J24:K24"/>
    <mergeCell ref="J21:K21"/>
    <mergeCell ref="J22:K22"/>
  </mergeCells>
  <phoneticPr fontId="3"/>
  <dataValidations count="1">
    <dataValidation type="list" allowBlank="1" showInputMessage="1" showErrorMessage="1" sqref="H41">
      <formula1>"（選択）,湿　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49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33"/>
  <sheetViews>
    <sheetView view="pageBreakPreview" zoomScaleNormal="100" zoomScaleSheetLayoutView="100" workbookViewId="0">
      <selection activeCell="C5" sqref="C5:E5"/>
    </sheetView>
  </sheetViews>
  <sheetFormatPr defaultColWidth="9" defaultRowHeight="13.5"/>
  <cols>
    <col min="1" max="1" width="7.75" style="34" customWidth="1"/>
    <col min="2" max="2" width="5.375" style="34" customWidth="1"/>
    <col min="3" max="3" width="8" style="34" customWidth="1"/>
    <col min="4" max="4" width="9.125" style="34" customWidth="1"/>
    <col min="5" max="5" width="7.75" style="34" customWidth="1"/>
    <col min="6" max="6" width="8.75" style="34" customWidth="1"/>
    <col min="7" max="7" width="7.125" style="34" customWidth="1"/>
    <col min="8" max="8" width="9.75" style="34" customWidth="1"/>
    <col min="9" max="9" width="9.5" style="34" customWidth="1"/>
    <col min="10" max="10" width="7.625" style="34" customWidth="1"/>
    <col min="11" max="11" width="10.5" style="34" customWidth="1"/>
    <col min="12" max="15" width="9.875" style="34" customWidth="1"/>
    <col min="16" max="16384" width="9" style="34"/>
  </cols>
  <sheetData>
    <row r="1" spans="1:11" ht="15" customHeight="1" thickBot="1"/>
    <row r="2" spans="1:11" s="13" customFormat="1" ht="18.75" customHeight="1" thickBot="1">
      <c r="A2" s="600" t="s">
        <v>321</v>
      </c>
      <c r="B2" s="601"/>
      <c r="C2" s="601"/>
      <c r="D2" s="601"/>
      <c r="E2" s="601"/>
      <c r="F2" s="601"/>
      <c r="G2" s="601"/>
      <c r="H2" s="601"/>
      <c r="I2" s="601"/>
      <c r="J2" s="601"/>
      <c r="K2" s="602"/>
    </row>
    <row r="3" spans="1:11" s="13" customFormat="1" ht="28.5" customHeight="1" thickTop="1">
      <c r="A3" s="14" t="s">
        <v>145</v>
      </c>
      <c r="B3" s="603" t="str">
        <f>表紙!B3&amp;"（　５．エネルギー消費量　）"</f>
        <v>コンベクションオーブン（　５．エネルギー消費量　）</v>
      </c>
      <c r="C3" s="604"/>
      <c r="D3" s="655"/>
      <c r="E3" s="655"/>
      <c r="F3" s="655"/>
      <c r="G3" s="655"/>
      <c r="H3" s="655"/>
      <c r="I3" s="655"/>
      <c r="J3" s="603" t="str">
        <f>IF(表紙!C13="選択してください","","ガス種："&amp;表紙!C13)</f>
        <v/>
      </c>
      <c r="K3" s="605"/>
    </row>
    <row r="4" spans="1:11" s="13" customFormat="1" ht="17.25" customHeight="1" thickBot="1">
      <c r="A4" s="5" t="s">
        <v>177</v>
      </c>
      <c r="B4" s="606" t="str">
        <f>IF(表紙!$B$6=0,"",表紙!$B$6)</f>
        <v/>
      </c>
      <c r="C4" s="606"/>
      <c r="D4" s="606"/>
      <c r="E4" s="607"/>
      <c r="F4" s="607"/>
      <c r="G4" s="608"/>
      <c r="H4" s="331" t="s">
        <v>41</v>
      </c>
      <c r="I4" s="638" t="str">
        <f>IF(表紙!$H$5=0,"",表紙!$H$5)</f>
        <v/>
      </c>
      <c r="J4" s="607"/>
      <c r="K4" s="639"/>
    </row>
    <row r="5" spans="1:11" s="13" customFormat="1" ht="15.75" customHeight="1">
      <c r="A5" s="318" t="s">
        <v>5</v>
      </c>
      <c r="B5" s="631" t="s">
        <v>18</v>
      </c>
      <c r="C5" s="649"/>
      <c r="D5" s="650"/>
      <c r="E5" s="651"/>
      <c r="F5" s="631" t="s">
        <v>31</v>
      </c>
      <c r="G5" s="322"/>
      <c r="H5" s="631" t="s">
        <v>32</v>
      </c>
      <c r="I5" s="322"/>
      <c r="J5" s="631" t="s">
        <v>8</v>
      </c>
      <c r="K5" s="32"/>
    </row>
    <row r="6" spans="1:11" s="13" customFormat="1" ht="15.75" customHeight="1" thickBot="1">
      <c r="A6" s="320" t="s">
        <v>12</v>
      </c>
      <c r="B6" s="527"/>
      <c r="C6" s="652"/>
      <c r="D6" s="653"/>
      <c r="E6" s="654"/>
      <c r="F6" s="527"/>
      <c r="G6" s="323"/>
      <c r="H6" s="527"/>
      <c r="I6" s="323"/>
      <c r="J6" s="527"/>
      <c r="K6" s="33"/>
    </row>
    <row r="7" spans="1:11" s="13" customFormat="1" ht="9" customHeight="1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70"/>
    </row>
    <row r="8" spans="1:11" s="13" customFormat="1" ht="15" customHeight="1">
      <c r="A8" s="125"/>
      <c r="B8" s="613" t="s">
        <v>332</v>
      </c>
      <c r="C8" s="613"/>
      <c r="D8" s="613"/>
      <c r="E8" s="613"/>
      <c r="F8" s="613"/>
      <c r="G8" s="613"/>
      <c r="H8" s="613"/>
      <c r="I8" s="613"/>
      <c r="J8" s="613"/>
      <c r="K8" s="88"/>
    </row>
    <row r="9" spans="1:11" s="13" customFormat="1" ht="15" customHeight="1">
      <c r="A9" s="125"/>
      <c r="B9" s="613"/>
      <c r="C9" s="613"/>
      <c r="D9" s="613"/>
      <c r="E9" s="613"/>
      <c r="F9" s="613"/>
      <c r="G9" s="613"/>
      <c r="H9" s="613"/>
      <c r="I9" s="613"/>
      <c r="J9" s="613"/>
      <c r="K9" s="88"/>
    </row>
    <row r="10" spans="1:11" s="13" customFormat="1" ht="6.6" customHeight="1">
      <c r="A10" s="125"/>
      <c r="B10" s="86"/>
      <c r="C10" s="86"/>
      <c r="D10" s="86"/>
      <c r="E10" s="86"/>
      <c r="F10" s="86"/>
      <c r="G10" s="86"/>
      <c r="H10" s="86"/>
      <c r="I10" s="86"/>
      <c r="J10" s="86"/>
      <c r="K10" s="88"/>
    </row>
    <row r="11" spans="1:11" s="13" customFormat="1" ht="22.5" customHeight="1">
      <c r="A11" s="125"/>
      <c r="B11" s="244" t="s">
        <v>21</v>
      </c>
      <c r="C11" s="238"/>
      <c r="D11" s="86"/>
      <c r="E11" s="86"/>
      <c r="F11" s="86"/>
      <c r="G11" s="86"/>
      <c r="H11" s="86"/>
      <c r="I11" s="86"/>
      <c r="J11" s="86"/>
      <c r="K11" s="88"/>
    </row>
    <row r="12" spans="1:11" s="13" customFormat="1" ht="21" customHeight="1">
      <c r="A12" s="125"/>
      <c r="B12" s="86"/>
      <c r="C12" s="86"/>
      <c r="D12" s="86"/>
      <c r="E12" s="86"/>
      <c r="F12" s="86"/>
      <c r="G12" s="86"/>
      <c r="H12" s="86"/>
      <c r="I12" s="86"/>
      <c r="J12" s="86"/>
      <c r="K12" s="88"/>
    </row>
    <row r="13" spans="1:11" s="13" customFormat="1" ht="21" customHeight="1">
      <c r="A13" s="125"/>
      <c r="B13" s="86"/>
      <c r="C13" s="86"/>
      <c r="D13" s="86"/>
      <c r="E13" s="86"/>
      <c r="F13" s="86"/>
      <c r="G13" s="86"/>
      <c r="H13" s="86"/>
      <c r="I13" s="86"/>
      <c r="J13" s="86"/>
      <c r="K13" s="88"/>
    </row>
    <row r="14" spans="1:11" s="13" customFormat="1" ht="18" customHeight="1">
      <c r="A14" s="239"/>
      <c r="B14" s="240"/>
      <c r="C14" s="241"/>
      <c r="D14" s="241"/>
      <c r="E14" s="392"/>
      <c r="F14" s="242"/>
      <c r="G14" s="86"/>
      <c r="H14" s="216" t="s">
        <v>5</v>
      </c>
      <c r="I14" s="216" t="s">
        <v>12</v>
      </c>
      <c r="J14" s="86"/>
      <c r="K14" s="88"/>
    </row>
    <row r="15" spans="1:11" s="13" customFormat="1" ht="21" customHeight="1">
      <c r="A15" s="125"/>
      <c r="B15" s="151" t="s">
        <v>236</v>
      </c>
      <c r="C15" s="397" t="s">
        <v>261</v>
      </c>
      <c r="D15" s="260"/>
      <c r="E15" s="260"/>
      <c r="F15" s="260"/>
      <c r="G15" s="142" t="s">
        <v>173</v>
      </c>
      <c r="H15" s="364" t="str">
        <f>IF('3.立上り性能'!G26&lt;&gt;0,'3.立上り性能'!G26,"")</f>
        <v/>
      </c>
      <c r="I15" s="364" t="str">
        <f>IF('3.立上り性能'!H26&lt;&gt;0,'3.立上り性能'!H26,"")</f>
        <v/>
      </c>
      <c r="J15" s="217" t="s">
        <v>140</v>
      </c>
      <c r="K15" s="209" t="s">
        <v>30</v>
      </c>
    </row>
    <row r="16" spans="1:11" s="13" customFormat="1" ht="21" customHeight="1">
      <c r="A16" s="125"/>
      <c r="B16" s="212"/>
      <c r="C16" s="397" t="s">
        <v>375</v>
      </c>
      <c r="D16" s="261"/>
      <c r="E16" s="261"/>
      <c r="F16" s="260"/>
      <c r="G16" s="142" t="s">
        <v>378</v>
      </c>
      <c r="H16" s="365" t="str">
        <f>IF('3.立上り性能'!G17&lt;&gt;0,'3.立上り性能'!G17,"")</f>
        <v/>
      </c>
      <c r="I16" s="365" t="str">
        <f>IF('3.立上り性能'!H17&lt;&gt;0,'3.立上り性能'!H17,"")</f>
        <v/>
      </c>
      <c r="J16" s="202" t="s">
        <v>50</v>
      </c>
      <c r="K16" s="209" t="s">
        <v>27</v>
      </c>
    </row>
    <row r="17" spans="1:19" s="13" customFormat="1" ht="21" customHeight="1">
      <c r="A17" s="125"/>
      <c r="B17" s="212"/>
      <c r="C17" s="397" t="s">
        <v>376</v>
      </c>
      <c r="D17" s="261"/>
      <c r="E17" s="261"/>
      <c r="F17" s="260"/>
      <c r="G17" s="142" t="s">
        <v>379</v>
      </c>
      <c r="H17" s="365" t="str">
        <f>IF('3.立上り性能'!G16&lt;&gt;0,'3.立上り性能'!G16,"")</f>
        <v/>
      </c>
      <c r="I17" s="365" t="str">
        <f>IF('3.立上り性能'!H16&lt;&gt;0,'3.立上り性能'!H16,"")</f>
        <v/>
      </c>
      <c r="J17" s="202" t="s">
        <v>50</v>
      </c>
      <c r="K17" s="209" t="s">
        <v>27</v>
      </c>
    </row>
    <row r="18" spans="1:19" s="13" customFormat="1" ht="6.75" customHeight="1" thickBot="1">
      <c r="A18" s="125"/>
      <c r="B18" s="212"/>
      <c r="C18" s="397"/>
      <c r="D18" s="261"/>
      <c r="E18" s="261"/>
      <c r="F18" s="260"/>
      <c r="G18" s="262"/>
      <c r="H18" s="257"/>
      <c r="I18" s="257"/>
      <c r="J18" s="217"/>
      <c r="K18" s="209"/>
    </row>
    <row r="19" spans="1:19" s="13" customFormat="1" ht="21" customHeight="1" thickBot="1">
      <c r="A19" s="125"/>
      <c r="B19" s="212"/>
      <c r="C19" s="397" t="s">
        <v>363</v>
      </c>
      <c r="D19" s="260"/>
      <c r="E19" s="260"/>
      <c r="F19" s="260"/>
      <c r="G19" s="142" t="s">
        <v>164</v>
      </c>
      <c r="H19" s="69" t="str">
        <f>IF(COUNTBLANK(H15:H17)=0,H15*(250-25)/(H17-H16),"")</f>
        <v/>
      </c>
      <c r="I19" s="69" t="str">
        <f>IF(COUNTBLANK(I15:I17)=0,I15*(250-25)/(I17-I16),"")</f>
        <v/>
      </c>
      <c r="J19" s="217" t="s">
        <v>10</v>
      </c>
      <c r="K19" s="209" t="s">
        <v>30</v>
      </c>
    </row>
    <row r="20" spans="1:19" s="13" customFormat="1" ht="21" customHeight="1" thickBot="1">
      <c r="A20" s="214"/>
      <c r="B20" s="184"/>
      <c r="C20" s="184"/>
      <c r="D20" s="245"/>
      <c r="E20" s="245"/>
      <c r="F20" s="245"/>
      <c r="G20" s="246"/>
      <c r="H20" s="314" t="s">
        <v>351</v>
      </c>
      <c r="I20" s="353" t="str">
        <f>IF(COUNTBLANK(H19:I19)=0,(H19+I19)/2,"")</f>
        <v/>
      </c>
      <c r="J20" s="217" t="s">
        <v>10</v>
      </c>
      <c r="K20" s="209" t="s">
        <v>30</v>
      </c>
    </row>
    <row r="21" spans="1:19" s="13" customFormat="1" ht="21" customHeight="1" thickBot="1">
      <c r="A21" s="214"/>
      <c r="B21" s="184"/>
      <c r="C21" s="184"/>
      <c r="D21" s="245"/>
      <c r="E21" s="245"/>
      <c r="F21" s="245"/>
      <c r="G21" s="245"/>
      <c r="H21" s="92" t="s">
        <v>11</v>
      </c>
      <c r="I21" s="20" t="str">
        <f>IF(I20&lt;&gt;"",ABS(H19-I19)/I20,"")</f>
        <v/>
      </c>
      <c r="J21" s="202"/>
      <c r="K21" s="209" t="s">
        <v>27</v>
      </c>
    </row>
    <row r="22" spans="1:19" s="13" customFormat="1" ht="21" customHeight="1">
      <c r="A22" s="214"/>
      <c r="B22" s="184"/>
      <c r="C22" s="184"/>
      <c r="D22" s="245"/>
      <c r="E22" s="245"/>
      <c r="F22" s="245"/>
      <c r="G22" s="245"/>
      <c r="H22" s="258"/>
      <c r="I22" s="259"/>
      <c r="J22" s="202"/>
      <c r="K22" s="209"/>
    </row>
    <row r="23" spans="1:19" s="13" customFormat="1" ht="21" customHeight="1">
      <c r="A23" s="214"/>
      <c r="B23" s="184"/>
      <c r="C23" s="184"/>
      <c r="D23" s="245"/>
      <c r="E23" s="245"/>
      <c r="F23" s="245"/>
      <c r="G23" s="245"/>
      <c r="H23" s="216" t="s">
        <v>5</v>
      </c>
      <c r="I23" s="216" t="s">
        <v>12</v>
      </c>
      <c r="J23" s="202"/>
      <c r="K23" s="209"/>
    </row>
    <row r="24" spans="1:19" s="13" customFormat="1" ht="21" customHeight="1">
      <c r="A24" s="125"/>
      <c r="B24" s="151" t="s">
        <v>244</v>
      </c>
      <c r="C24" s="397" t="s">
        <v>262</v>
      </c>
      <c r="D24" s="397"/>
      <c r="E24" s="397"/>
      <c r="F24" s="397"/>
      <c r="G24" s="178" t="s">
        <v>163</v>
      </c>
      <c r="H24" s="364" t="str">
        <f>IF('3.立上り性能'!G45&lt;&gt;0,'3.立上り性能'!G45,"")</f>
        <v/>
      </c>
      <c r="I24" s="364" t="str">
        <f>IF('3.立上り性能'!H45&lt;&gt;0,'3.立上り性能'!H45,"")</f>
        <v/>
      </c>
      <c r="J24" s="217" t="s">
        <v>141</v>
      </c>
      <c r="K24" s="209" t="s">
        <v>30</v>
      </c>
    </row>
    <row r="25" spans="1:19" s="13" customFormat="1" ht="21" customHeight="1">
      <c r="A25" s="125"/>
      <c r="B25" s="212"/>
      <c r="C25" s="263" t="s">
        <v>375</v>
      </c>
      <c r="D25" s="264"/>
      <c r="E25" s="264"/>
      <c r="F25" s="397"/>
      <c r="G25" s="178" t="s">
        <v>380</v>
      </c>
      <c r="H25" s="365" t="str">
        <f>IF('3.立上り性能'!G17&lt;&gt;0,'3.立上り性能'!G17,"")</f>
        <v/>
      </c>
      <c r="I25" s="365" t="str">
        <f>IF('3.立上り性能'!H17&lt;&gt;0,'3.立上り性能'!H17,"")</f>
        <v/>
      </c>
      <c r="J25" s="202" t="s">
        <v>50</v>
      </c>
      <c r="K25" s="209" t="s">
        <v>27</v>
      </c>
    </row>
    <row r="26" spans="1:19" s="13" customFormat="1" ht="21" customHeight="1" thickBot="1">
      <c r="A26" s="125"/>
      <c r="B26" s="212"/>
      <c r="C26" s="397" t="s">
        <v>376</v>
      </c>
      <c r="D26" s="264"/>
      <c r="E26" s="264"/>
      <c r="F26" s="397"/>
      <c r="G26" s="178" t="s">
        <v>381</v>
      </c>
      <c r="H26" s="365" t="str">
        <f>IF('3.立上り性能'!G16&lt;&gt;0,'3.立上り性能'!G16,"")</f>
        <v/>
      </c>
      <c r="I26" s="365" t="str">
        <f>IF('3.立上り性能'!H16&lt;&gt;0,'3.立上り性能'!H16,"")</f>
        <v/>
      </c>
      <c r="J26" s="202" t="s">
        <v>50</v>
      </c>
      <c r="K26" s="209" t="s">
        <v>27</v>
      </c>
    </row>
    <row r="27" spans="1:19" s="13" customFormat="1" ht="21" customHeight="1" thickBot="1">
      <c r="A27" s="125"/>
      <c r="B27" s="212"/>
      <c r="C27" s="397" t="s">
        <v>364</v>
      </c>
      <c r="D27" s="397"/>
      <c r="E27" s="397"/>
      <c r="F27" s="397"/>
      <c r="G27" s="178" t="s">
        <v>352</v>
      </c>
      <c r="H27" s="69" t="str">
        <f>IF(COUNTBLANK(H24:H26)=0,H24*(250-25)/(H26-H25),"")</f>
        <v/>
      </c>
      <c r="I27" s="69" t="str">
        <f>IF(COUNTBLANK(I24:I26)=0,I24*(250-25)/(I26-I25),"")</f>
        <v/>
      </c>
      <c r="J27" s="217" t="s">
        <v>10</v>
      </c>
      <c r="K27" s="209" t="s">
        <v>30</v>
      </c>
    </row>
    <row r="28" spans="1:19" s="13" customFormat="1" ht="21" customHeight="1" thickBot="1">
      <c r="A28" s="214"/>
      <c r="B28" s="86"/>
      <c r="C28" s="86"/>
      <c r="D28" s="86"/>
      <c r="E28" s="86"/>
      <c r="F28" s="86"/>
      <c r="G28" s="246"/>
      <c r="H28" s="314" t="s">
        <v>341</v>
      </c>
      <c r="I28" s="353" t="str">
        <f>IF(COUNTBLANK(H27:I27)=0,(H27+I27)/2,"")</f>
        <v/>
      </c>
      <c r="J28" s="217" t="s">
        <v>10</v>
      </c>
      <c r="K28" s="209" t="s">
        <v>30</v>
      </c>
    </row>
    <row r="29" spans="1:19" s="13" customFormat="1" ht="21" customHeight="1" thickBot="1">
      <c r="A29" s="214"/>
      <c r="B29" s="212"/>
      <c r="C29" s="245"/>
      <c r="D29" s="245"/>
      <c r="E29" s="245"/>
      <c r="F29" s="245"/>
      <c r="G29" s="245"/>
      <c r="H29" s="92" t="s">
        <v>11</v>
      </c>
      <c r="I29" s="20" t="str">
        <f>IF(I28&lt;&gt;"",ABS(H27-I27)/I28,"")</f>
        <v/>
      </c>
      <c r="J29" s="202"/>
      <c r="K29" s="209" t="s">
        <v>27</v>
      </c>
    </row>
    <row r="30" spans="1:19" s="13" customFormat="1" ht="6" customHeight="1">
      <c r="A30" s="125"/>
      <c r="B30" s="238"/>
      <c r="C30" s="195"/>
      <c r="D30" s="86"/>
      <c r="E30" s="86"/>
      <c r="F30" s="86"/>
      <c r="G30" s="248"/>
      <c r="H30" s="265"/>
      <c r="I30" s="257"/>
      <c r="J30" s="217"/>
      <c r="K30" s="209"/>
      <c r="N30" s="16"/>
      <c r="O30" s="16"/>
      <c r="P30" s="16"/>
      <c r="Q30" s="16"/>
      <c r="R30" s="16"/>
      <c r="S30" s="16"/>
    </row>
    <row r="31" spans="1:19" s="13" customFormat="1" ht="22.5" customHeight="1">
      <c r="A31" s="125"/>
      <c r="B31" s="244" t="s">
        <v>22</v>
      </c>
      <c r="C31" s="238"/>
      <c r="D31" s="86"/>
      <c r="E31" s="86"/>
      <c r="F31" s="86"/>
      <c r="G31" s="86"/>
      <c r="H31" s="86"/>
      <c r="I31" s="238"/>
      <c r="J31" s="202"/>
      <c r="K31" s="209"/>
    </row>
    <row r="32" spans="1:19" s="16" customFormat="1" ht="18.75" customHeight="1">
      <c r="A32" s="125"/>
      <c r="B32" s="86"/>
      <c r="C32" s="86"/>
      <c r="D32" s="174"/>
      <c r="E32" s="130"/>
      <c r="F32" s="130"/>
      <c r="G32" s="130"/>
      <c r="H32" s="130"/>
      <c r="I32" s="266"/>
      <c r="J32" s="254"/>
      <c r="K32" s="209"/>
      <c r="L32" s="13"/>
      <c r="O32" s="13"/>
    </row>
    <row r="33" spans="1:19" s="16" customFormat="1" ht="9.6" customHeight="1">
      <c r="A33" s="125"/>
      <c r="B33" s="86"/>
      <c r="C33" s="86"/>
      <c r="D33" s="86"/>
      <c r="E33" s="392"/>
      <c r="F33" s="392"/>
      <c r="G33" s="392"/>
      <c r="H33" s="392"/>
      <c r="I33" s="267"/>
      <c r="J33" s="255"/>
      <c r="K33" s="209"/>
      <c r="L33" s="13"/>
      <c r="O33" s="1"/>
    </row>
    <row r="34" spans="1:19" s="13" customFormat="1" ht="22.5" customHeight="1" thickBot="1">
      <c r="A34" s="125"/>
      <c r="B34" s="151" t="s">
        <v>236</v>
      </c>
      <c r="C34" s="86" t="s">
        <v>263</v>
      </c>
      <c r="D34" s="86"/>
      <c r="E34" s="249"/>
      <c r="F34" s="86"/>
      <c r="G34" s="86"/>
      <c r="H34" s="268" t="s">
        <v>175</v>
      </c>
      <c r="I34" s="363" t="str">
        <f>+'4.調理能力'!H29</f>
        <v/>
      </c>
      <c r="J34" s="202" t="s">
        <v>23</v>
      </c>
      <c r="K34" s="209" t="s">
        <v>30</v>
      </c>
      <c r="M34" s="25"/>
      <c r="N34" s="16"/>
      <c r="O34" s="16"/>
      <c r="P34" s="28"/>
      <c r="Q34" s="35"/>
      <c r="R34" s="16"/>
      <c r="S34" s="27"/>
    </row>
    <row r="35" spans="1:19" s="13" customFormat="1" ht="22.5" customHeight="1" thickBot="1">
      <c r="A35" s="125"/>
      <c r="B35" s="86"/>
      <c r="C35" s="86" t="s">
        <v>264</v>
      </c>
      <c r="D35" s="86"/>
      <c r="E35" s="92"/>
      <c r="F35" s="91"/>
      <c r="G35" s="86"/>
      <c r="H35" s="269" t="s">
        <v>342</v>
      </c>
      <c r="I35" s="362" t="str">
        <f>IF(I34&lt;&gt;"",+I34,"")</f>
        <v/>
      </c>
      <c r="J35" s="202" t="s">
        <v>23</v>
      </c>
      <c r="K35" s="209" t="s">
        <v>30</v>
      </c>
      <c r="N35" s="16"/>
      <c r="O35" s="16"/>
      <c r="P35" s="16"/>
      <c r="Q35" s="16"/>
      <c r="R35" s="16"/>
      <c r="S35" s="16"/>
    </row>
    <row r="36" spans="1:19" s="13" customFormat="1" ht="14.45" customHeight="1">
      <c r="A36" s="125"/>
      <c r="B36" s="86"/>
      <c r="C36" s="86"/>
      <c r="D36" s="86"/>
      <c r="E36" s="92"/>
      <c r="F36" s="91"/>
      <c r="G36" s="86"/>
      <c r="H36" s="270"/>
      <c r="I36" s="52"/>
      <c r="J36" s="202"/>
      <c r="K36" s="209"/>
      <c r="N36" s="16"/>
      <c r="O36" s="16"/>
      <c r="P36" s="16"/>
      <c r="Q36" s="16"/>
      <c r="R36" s="16"/>
      <c r="S36" s="16"/>
    </row>
    <row r="37" spans="1:19" s="13" customFormat="1" ht="22.5" customHeight="1" thickBot="1">
      <c r="A37" s="125"/>
      <c r="B37" s="151" t="s">
        <v>244</v>
      </c>
      <c r="C37" s="86" t="s">
        <v>174</v>
      </c>
      <c r="D37" s="86"/>
      <c r="E37" s="92"/>
      <c r="F37" s="91"/>
      <c r="G37" s="86"/>
      <c r="H37" s="268" t="s">
        <v>176</v>
      </c>
      <c r="I37" s="361" t="str">
        <f>IF(+'4.調理能力'!H47&lt;&gt;0,+'4.調理能力'!H47,"")</f>
        <v/>
      </c>
      <c r="J37" s="202" t="s">
        <v>23</v>
      </c>
      <c r="K37" s="209" t="s">
        <v>30</v>
      </c>
      <c r="N37" s="16"/>
      <c r="O37" s="16"/>
      <c r="P37" s="16"/>
      <c r="Q37" s="16"/>
      <c r="R37" s="16"/>
      <c r="S37" s="16"/>
    </row>
    <row r="38" spans="1:19" s="13" customFormat="1" ht="22.5" customHeight="1" thickBot="1">
      <c r="A38" s="125"/>
      <c r="B38" s="86"/>
      <c r="C38" s="86" t="s">
        <v>265</v>
      </c>
      <c r="D38" s="86"/>
      <c r="E38" s="92"/>
      <c r="F38" s="91"/>
      <c r="G38" s="250"/>
      <c r="H38" s="269" t="s">
        <v>343</v>
      </c>
      <c r="I38" s="362" t="str">
        <f>IF(I37&lt;&gt;"",+I37,"")</f>
        <v/>
      </c>
      <c r="J38" s="202" t="s">
        <v>23</v>
      </c>
      <c r="K38" s="209" t="s">
        <v>30</v>
      </c>
      <c r="N38" s="16"/>
      <c r="P38" s="16"/>
      <c r="Q38" s="16"/>
      <c r="R38" s="16"/>
      <c r="S38" s="16"/>
    </row>
    <row r="39" spans="1:19" s="13" customFormat="1" ht="22.5" customHeight="1">
      <c r="A39" s="125"/>
      <c r="B39" s="86"/>
      <c r="C39" s="86"/>
      <c r="D39" s="251"/>
      <c r="E39" s="92"/>
      <c r="F39" s="91"/>
      <c r="G39" s="250"/>
      <c r="H39" s="269"/>
      <c r="I39" s="272"/>
      <c r="J39" s="202"/>
      <c r="K39" s="209"/>
      <c r="N39" s="16"/>
      <c r="P39" s="16"/>
      <c r="Q39" s="16"/>
      <c r="R39" s="16"/>
      <c r="S39" s="16"/>
    </row>
    <row r="40" spans="1:19" s="13" customFormat="1" ht="22.5" customHeight="1">
      <c r="A40" s="125"/>
      <c r="B40" s="86"/>
      <c r="C40" s="86"/>
      <c r="D40" s="251"/>
      <c r="E40" s="92"/>
      <c r="F40" s="91"/>
      <c r="G40" s="250"/>
      <c r="H40" s="271"/>
      <c r="I40" s="272"/>
      <c r="J40" s="202"/>
      <c r="K40" s="209"/>
      <c r="N40" s="16"/>
      <c r="P40" s="16"/>
      <c r="Q40" s="16"/>
      <c r="R40" s="16"/>
      <c r="S40" s="16"/>
    </row>
    <row r="41" spans="1:19" ht="9.75" customHeight="1">
      <c r="A41" s="252"/>
      <c r="B41" s="238"/>
      <c r="C41" s="238"/>
      <c r="D41" s="86"/>
      <c r="E41" s="86"/>
      <c r="F41" s="86"/>
      <c r="G41" s="253"/>
      <c r="H41" s="86"/>
      <c r="I41" s="86"/>
      <c r="J41" s="202"/>
      <c r="K41" s="209"/>
    </row>
    <row r="42" spans="1:19" ht="6" customHeight="1" thickBot="1">
      <c r="A42" s="283"/>
      <c r="B42" s="167"/>
      <c r="C42" s="167"/>
      <c r="D42" s="231"/>
      <c r="E42" s="295"/>
      <c r="F42" s="273"/>
      <c r="G42" s="167"/>
      <c r="H42" s="167"/>
      <c r="I42" s="167"/>
      <c r="J42" s="167"/>
      <c r="K42" s="256"/>
    </row>
    <row r="43" spans="1:19" ht="15" customHeight="1" thickBot="1">
      <c r="A43" s="37"/>
      <c r="B43" s="16"/>
      <c r="C43" s="16"/>
      <c r="D43" s="9"/>
      <c r="E43" s="38"/>
      <c r="F43" s="21"/>
      <c r="G43" s="16"/>
      <c r="H43" s="16"/>
      <c r="I43" s="16"/>
      <c r="J43" s="16"/>
      <c r="K43" s="37"/>
    </row>
    <row r="44" spans="1:19" s="13" customFormat="1" ht="18.75" customHeight="1" thickBot="1">
      <c r="A44" s="600" t="s">
        <v>321</v>
      </c>
      <c r="B44" s="601"/>
      <c r="C44" s="601"/>
      <c r="D44" s="601"/>
      <c r="E44" s="601"/>
      <c r="F44" s="601"/>
      <c r="G44" s="601"/>
      <c r="H44" s="601"/>
      <c r="I44" s="601"/>
      <c r="J44" s="601"/>
      <c r="K44" s="602"/>
    </row>
    <row r="45" spans="1:19" s="13" customFormat="1" ht="28.5" customHeight="1" thickTop="1">
      <c r="A45" s="14" t="s">
        <v>145</v>
      </c>
      <c r="B45" s="603" t="str">
        <f>B3</f>
        <v>コンベクションオーブン（　５．エネルギー消費量　）</v>
      </c>
      <c r="C45" s="604"/>
      <c r="D45" s="655"/>
      <c r="E45" s="655"/>
      <c r="F45" s="655"/>
      <c r="G45" s="655"/>
      <c r="H45" s="655"/>
      <c r="I45" s="655"/>
      <c r="J45" s="603" t="str">
        <f>J3</f>
        <v/>
      </c>
      <c r="K45" s="605"/>
    </row>
    <row r="46" spans="1:19" s="13" customFormat="1" ht="16.5" customHeight="1" thickBot="1">
      <c r="A46" s="5" t="s">
        <v>177</v>
      </c>
      <c r="B46" s="606" t="str">
        <f>IF(表紙!$B$6=0,"",表紙!$B$6)</f>
        <v/>
      </c>
      <c r="C46" s="606"/>
      <c r="D46" s="606"/>
      <c r="E46" s="607"/>
      <c r="F46" s="607"/>
      <c r="G46" s="608"/>
      <c r="H46" s="331" t="s">
        <v>41</v>
      </c>
      <c r="I46" s="638" t="str">
        <f>IF(表紙!$H$5=0,"",表紙!$H$5)</f>
        <v/>
      </c>
      <c r="J46" s="607"/>
      <c r="K46" s="639"/>
    </row>
    <row r="47" spans="1:19" s="13" customFormat="1" ht="9" customHeight="1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170"/>
    </row>
    <row r="48" spans="1:19" ht="17.25" customHeight="1">
      <c r="A48" s="214"/>
      <c r="B48" s="244" t="s">
        <v>276</v>
      </c>
      <c r="C48" s="212"/>
      <c r="D48" s="212"/>
      <c r="E48" s="212"/>
      <c r="F48" s="212"/>
      <c r="G48" s="212"/>
      <c r="H48" s="274"/>
      <c r="I48" s="275"/>
      <c r="J48" s="213"/>
      <c r="K48" s="276"/>
    </row>
    <row r="49" spans="1:11" ht="17.25" customHeight="1">
      <c r="A49" s="214"/>
      <c r="B49" s="212"/>
      <c r="C49" s="212"/>
      <c r="D49" s="212"/>
      <c r="E49" s="212"/>
      <c r="F49" s="212"/>
      <c r="G49" s="212"/>
      <c r="H49" s="212"/>
      <c r="I49" s="212"/>
      <c r="J49" s="212"/>
      <c r="K49" s="277"/>
    </row>
    <row r="50" spans="1:11" ht="17.25" customHeight="1">
      <c r="A50" s="214"/>
      <c r="B50" s="212"/>
      <c r="C50" s="278"/>
      <c r="D50" s="278"/>
      <c r="E50" s="278"/>
      <c r="F50" s="278"/>
      <c r="G50" s="212"/>
      <c r="H50" s="243"/>
      <c r="I50" s="243"/>
      <c r="J50" s="278"/>
      <c r="K50" s="279"/>
    </row>
    <row r="51" spans="1:11" s="99" customFormat="1" ht="18" customHeight="1">
      <c r="A51" s="214"/>
      <c r="B51" s="151" t="s">
        <v>236</v>
      </c>
      <c r="C51" s="86"/>
      <c r="D51" s="177"/>
      <c r="E51" s="177"/>
      <c r="F51" s="177"/>
      <c r="G51" s="177"/>
      <c r="H51" s="177"/>
      <c r="I51" s="177"/>
      <c r="J51" s="177"/>
      <c r="K51" s="209"/>
    </row>
    <row r="52" spans="1:11" s="99" customFormat="1" ht="18" customHeight="1">
      <c r="A52" s="214"/>
      <c r="B52" s="86" t="s">
        <v>277</v>
      </c>
      <c r="C52" s="86"/>
      <c r="D52" s="177"/>
      <c r="E52" s="177"/>
      <c r="F52" s="177"/>
      <c r="G52" s="177"/>
      <c r="H52" s="177"/>
      <c r="I52" s="177"/>
      <c r="J52" s="177"/>
      <c r="K52" s="209"/>
    </row>
    <row r="53" spans="1:11" s="99" customFormat="1" ht="12" customHeight="1">
      <c r="A53" s="214"/>
      <c r="B53" s="397"/>
      <c r="C53" s="177"/>
      <c r="D53" s="177"/>
      <c r="E53" s="177"/>
      <c r="F53" s="177"/>
      <c r="G53" s="177"/>
      <c r="H53" s="177"/>
      <c r="I53" s="177"/>
      <c r="J53" s="177"/>
      <c r="K53" s="209"/>
    </row>
    <row r="54" spans="1:11" s="99" customFormat="1" ht="12" customHeight="1">
      <c r="A54" s="214"/>
      <c r="B54" s="397"/>
      <c r="C54" s="177"/>
      <c r="D54" s="177"/>
      <c r="E54" s="177"/>
      <c r="F54" s="177"/>
      <c r="G54" s="177"/>
      <c r="H54" s="177"/>
      <c r="I54" s="177"/>
      <c r="J54" s="177"/>
      <c r="K54" s="209"/>
    </row>
    <row r="55" spans="1:11" s="99" customFormat="1" ht="12" customHeight="1">
      <c r="A55" s="214"/>
      <c r="B55" s="397"/>
      <c r="C55" s="177"/>
      <c r="D55" s="177"/>
      <c r="E55" s="177"/>
      <c r="F55" s="177"/>
      <c r="G55" s="177"/>
      <c r="H55" s="177"/>
      <c r="I55" s="177"/>
      <c r="J55" s="177"/>
      <c r="K55" s="209"/>
    </row>
    <row r="56" spans="1:11" s="99" customFormat="1" ht="12" customHeight="1">
      <c r="A56" s="214"/>
      <c r="B56" s="397"/>
      <c r="C56" s="177"/>
      <c r="D56" s="177"/>
      <c r="E56" s="177"/>
      <c r="F56" s="177"/>
      <c r="G56" s="177"/>
      <c r="H56" s="177"/>
      <c r="I56" s="177"/>
      <c r="J56" s="177"/>
      <c r="K56" s="209"/>
    </row>
    <row r="57" spans="1:11" s="99" customFormat="1" ht="12" customHeight="1">
      <c r="A57" s="214"/>
      <c r="B57" s="397"/>
      <c r="C57" s="177"/>
      <c r="D57" s="177"/>
      <c r="E57" s="177"/>
      <c r="F57" s="177"/>
      <c r="G57" s="177"/>
      <c r="H57" s="216" t="s">
        <v>5</v>
      </c>
      <c r="I57" s="216" t="s">
        <v>12</v>
      </c>
      <c r="J57" s="177"/>
      <c r="K57" s="209"/>
    </row>
    <row r="58" spans="1:11" s="100" customFormat="1" ht="18.75" customHeight="1">
      <c r="A58" s="280"/>
      <c r="B58" s="455" t="s">
        <v>309</v>
      </c>
      <c r="C58" s="281"/>
      <c r="D58" s="391"/>
      <c r="E58" s="391"/>
      <c r="F58" s="456"/>
      <c r="G58" s="137" t="s">
        <v>237</v>
      </c>
      <c r="H58" s="49"/>
      <c r="I58" s="468"/>
      <c r="J58" s="456" t="s">
        <v>308</v>
      </c>
      <c r="K58" s="209" t="s">
        <v>30</v>
      </c>
    </row>
    <row r="59" spans="1:11" s="100" customFormat="1" ht="18.75" customHeight="1">
      <c r="A59" s="280"/>
      <c r="B59" s="455" t="s">
        <v>266</v>
      </c>
      <c r="C59" s="281"/>
      <c r="D59" s="391"/>
      <c r="E59" s="391"/>
      <c r="F59" s="456"/>
      <c r="G59" s="137" t="s">
        <v>238</v>
      </c>
      <c r="H59" s="57"/>
      <c r="I59" s="469"/>
      <c r="J59" s="457" t="s">
        <v>112</v>
      </c>
      <c r="K59" s="209" t="s">
        <v>33</v>
      </c>
    </row>
    <row r="60" spans="1:11" s="100" customFormat="1" ht="18.75" customHeight="1">
      <c r="A60" s="280"/>
      <c r="B60" s="455" t="s">
        <v>267</v>
      </c>
      <c r="C60" s="281"/>
      <c r="D60" s="391"/>
      <c r="E60" s="391"/>
      <c r="F60" s="391"/>
      <c r="G60" s="137" t="s">
        <v>239</v>
      </c>
      <c r="H60" s="51"/>
      <c r="I60" s="470"/>
      <c r="J60" s="456" t="s">
        <v>107</v>
      </c>
      <c r="K60" s="209" t="s">
        <v>27</v>
      </c>
    </row>
    <row r="61" spans="1:11" s="100" customFormat="1" ht="18.75" customHeight="1">
      <c r="A61" s="280"/>
      <c r="B61" s="455" t="s">
        <v>268</v>
      </c>
      <c r="C61" s="281"/>
      <c r="D61" s="391"/>
      <c r="E61" s="391"/>
      <c r="F61" s="391"/>
      <c r="G61" s="137" t="s">
        <v>240</v>
      </c>
      <c r="H61" s="50"/>
      <c r="I61" s="471"/>
      <c r="J61" s="456" t="s">
        <v>108</v>
      </c>
      <c r="K61" s="209" t="s">
        <v>28</v>
      </c>
    </row>
    <row r="62" spans="1:11" s="100" customFormat="1" ht="18.75" customHeight="1">
      <c r="A62" s="280"/>
      <c r="B62" s="455" t="s">
        <v>269</v>
      </c>
      <c r="C62" s="281"/>
      <c r="D62" s="391"/>
      <c r="E62" s="391"/>
      <c r="F62" s="391"/>
      <c r="G62" s="137" t="s">
        <v>241</v>
      </c>
      <c r="H62" s="50"/>
      <c r="I62" s="471"/>
      <c r="J62" s="456" t="s">
        <v>109</v>
      </c>
      <c r="K62" s="209" t="s">
        <v>28</v>
      </c>
    </row>
    <row r="63" spans="1:11" s="100" customFormat="1" ht="18.75" customHeight="1">
      <c r="A63" s="280"/>
      <c r="B63" s="455" t="s">
        <v>270</v>
      </c>
      <c r="C63" s="281"/>
      <c r="D63" s="391"/>
      <c r="E63" s="391"/>
      <c r="F63" s="391"/>
      <c r="G63" s="137" t="s">
        <v>242</v>
      </c>
      <c r="H63" s="458" t="str">
        <f>IF(H60="","",IF(H65="乾　式","0",10^(7.203-1735.74/(H60+234))))</f>
        <v/>
      </c>
      <c r="I63" s="458" t="str">
        <f>IF(I60="","",IF(H65="乾　式","0",10^(7.203-1735.74/(I60+234))))</f>
        <v/>
      </c>
      <c r="J63" s="456" t="s">
        <v>108</v>
      </c>
      <c r="K63" s="209" t="s">
        <v>28</v>
      </c>
    </row>
    <row r="64" spans="1:11" s="100" customFormat="1" ht="7.5" customHeight="1">
      <c r="A64" s="280"/>
      <c r="B64" s="86"/>
      <c r="C64" s="459"/>
      <c r="D64" s="391"/>
      <c r="E64" s="391"/>
      <c r="F64" s="391"/>
      <c r="G64" s="460"/>
      <c r="H64" s="461"/>
      <c r="I64" s="462"/>
      <c r="J64" s="456"/>
      <c r="K64" s="209"/>
    </row>
    <row r="65" spans="1:11" s="99" customFormat="1" ht="18.75" customHeight="1">
      <c r="A65" s="214"/>
      <c r="B65" s="463"/>
      <c r="C65" s="91" t="s">
        <v>328</v>
      </c>
      <c r="D65" s="184"/>
      <c r="E65" s="184"/>
      <c r="F65" s="463"/>
      <c r="G65" s="464"/>
      <c r="H65" s="472" t="s">
        <v>384</v>
      </c>
      <c r="I65" s="86"/>
      <c r="J65" s="456"/>
      <c r="K65" s="209"/>
    </row>
    <row r="66" spans="1:11" s="99" customFormat="1" ht="18.75" customHeight="1">
      <c r="A66" s="214"/>
      <c r="B66" s="86"/>
      <c r="C66" s="397" t="s">
        <v>302</v>
      </c>
      <c r="D66" s="181"/>
      <c r="E66" s="181"/>
      <c r="F66" s="181"/>
      <c r="G66" s="181"/>
      <c r="H66" s="181"/>
      <c r="I66" s="410"/>
      <c r="K66" s="209"/>
    </row>
    <row r="67" spans="1:11" s="99" customFormat="1" ht="18.75" customHeight="1">
      <c r="A67" s="214"/>
      <c r="B67" s="86"/>
      <c r="C67" s="397" t="s">
        <v>303</v>
      </c>
      <c r="D67" s="181"/>
      <c r="E67" s="181"/>
      <c r="F67" s="181"/>
      <c r="G67" s="181"/>
      <c r="H67" s="181"/>
      <c r="I67" s="181"/>
      <c r="J67" s="410"/>
      <c r="K67" s="209"/>
    </row>
    <row r="68" spans="1:11" s="99" customFormat="1" ht="12" customHeight="1">
      <c r="A68" s="214"/>
      <c r="B68" s="397"/>
      <c r="C68" s="397"/>
      <c r="D68" s="397"/>
      <c r="E68" s="397"/>
      <c r="F68" s="397"/>
      <c r="G68" s="397"/>
      <c r="H68" s="92"/>
      <c r="I68" s="86"/>
      <c r="J68" s="456"/>
      <c r="K68" s="209"/>
    </row>
    <row r="69" spans="1:11" s="99" customFormat="1" ht="12" customHeight="1">
      <c r="A69" s="214"/>
      <c r="B69" s="397"/>
      <c r="C69" s="397"/>
      <c r="D69" s="397"/>
      <c r="E69" s="397"/>
      <c r="F69" s="397"/>
      <c r="G69" s="397"/>
      <c r="H69" s="92"/>
      <c r="I69" s="86"/>
      <c r="J69" s="456"/>
      <c r="K69" s="209"/>
    </row>
    <row r="70" spans="1:11" s="99" customFormat="1" ht="12" customHeight="1">
      <c r="A70" s="214"/>
      <c r="B70" s="397"/>
      <c r="C70" s="397"/>
      <c r="D70" s="397"/>
      <c r="E70" s="397"/>
      <c r="F70" s="397"/>
      <c r="G70" s="397"/>
      <c r="H70" s="216"/>
      <c r="I70" s="216"/>
      <c r="J70" s="456"/>
      <c r="K70" s="209"/>
    </row>
    <row r="71" spans="1:11" s="99" customFormat="1" ht="18" customHeight="1">
      <c r="A71" s="214"/>
      <c r="B71" s="397"/>
      <c r="C71" s="397"/>
      <c r="D71" s="397"/>
      <c r="E71" s="397"/>
      <c r="F71" s="397"/>
      <c r="G71" s="397"/>
      <c r="H71" s="216" t="s">
        <v>5</v>
      </c>
      <c r="I71" s="216" t="s">
        <v>12</v>
      </c>
      <c r="J71" s="456"/>
      <c r="K71" s="209"/>
    </row>
    <row r="72" spans="1:11" s="100" customFormat="1" ht="18" customHeight="1">
      <c r="A72" s="280"/>
      <c r="B72" s="397" t="s">
        <v>271</v>
      </c>
      <c r="C72" s="281"/>
      <c r="D72" s="86"/>
      <c r="E72" s="147"/>
      <c r="F72" s="147"/>
      <c r="G72" s="178" t="s">
        <v>165</v>
      </c>
      <c r="H72" s="465" t="str">
        <f>IF(COUNTBLANK(H58:H63)=0,(H58*H59*(H61+H62-H63)*273/3600/101.3/(273+H60)),"")</f>
        <v/>
      </c>
      <c r="I72" s="465" t="str">
        <f>IF(COUNTBLANK(I58:I63)=0,(I58*I59*(I61+I62-I63)*273/3600/101.3/(273+I60)),"")</f>
        <v/>
      </c>
      <c r="J72" s="91" t="s">
        <v>58</v>
      </c>
      <c r="K72" s="209" t="s">
        <v>30</v>
      </c>
    </row>
    <row r="73" spans="1:11" s="100" customFormat="1" ht="18" customHeight="1" thickBot="1">
      <c r="A73" s="280"/>
      <c r="B73" s="146" t="s">
        <v>377</v>
      </c>
      <c r="C73" s="281"/>
      <c r="D73" s="151"/>
      <c r="E73" s="151"/>
      <c r="F73" s="86"/>
      <c r="G73" s="178" t="s">
        <v>166</v>
      </c>
      <c r="H73" s="70"/>
      <c r="I73" s="70"/>
      <c r="J73" s="91" t="s">
        <v>110</v>
      </c>
      <c r="K73" s="209" t="s">
        <v>30</v>
      </c>
    </row>
    <row r="74" spans="1:11" s="100" customFormat="1" ht="18" customHeight="1" thickBot="1">
      <c r="A74" s="280"/>
      <c r="B74" s="195" t="s">
        <v>272</v>
      </c>
      <c r="C74" s="281"/>
      <c r="D74" s="86"/>
      <c r="E74" s="86"/>
      <c r="F74" s="86"/>
      <c r="G74" s="178" t="s">
        <v>167</v>
      </c>
      <c r="H74" s="69" t="str">
        <f>IF(COUNTBLANK(H72:H73)=0,H72*60/H73,"")</f>
        <v/>
      </c>
      <c r="I74" s="69" t="str">
        <f>IF(COUNTBLANK(I72:I73)=0,I72*60/I73,"")</f>
        <v/>
      </c>
      <c r="J74" s="91" t="s">
        <v>111</v>
      </c>
      <c r="K74" s="209" t="s">
        <v>30</v>
      </c>
    </row>
    <row r="75" spans="1:11" s="100" customFormat="1" ht="21" customHeight="1" thickBot="1">
      <c r="A75" s="280"/>
      <c r="B75" s="86"/>
      <c r="C75" s="86"/>
      <c r="D75" s="91"/>
      <c r="E75" s="91"/>
      <c r="F75" s="392"/>
      <c r="G75" s="86"/>
      <c r="H75" s="315" t="s">
        <v>344</v>
      </c>
      <c r="I75" s="377" t="str">
        <f>IF(COUNTBLANK(H74:I74)=0,(H74+I74)/2,"")</f>
        <v/>
      </c>
      <c r="J75" s="91" t="s">
        <v>111</v>
      </c>
      <c r="K75" s="209" t="s">
        <v>30</v>
      </c>
    </row>
    <row r="76" spans="1:11" s="100" customFormat="1" ht="18" customHeight="1" thickBot="1">
      <c r="A76" s="280"/>
      <c r="B76" s="86"/>
      <c r="C76" s="392"/>
      <c r="D76" s="91"/>
      <c r="E76" s="91"/>
      <c r="F76" s="392"/>
      <c r="G76" s="86"/>
      <c r="H76" s="92" t="s">
        <v>11</v>
      </c>
      <c r="I76" s="20" t="str">
        <f>IF(I75&lt;&gt;"",ABS((H74-I74)/I75),"")</f>
        <v/>
      </c>
      <c r="J76" s="194" t="s">
        <v>336</v>
      </c>
      <c r="K76" s="282"/>
    </row>
    <row r="77" spans="1:11" s="100" customFormat="1" ht="18" customHeight="1">
      <c r="A77" s="280"/>
      <c r="B77" s="86"/>
      <c r="C77" s="392"/>
      <c r="D77" s="91"/>
      <c r="E77" s="91"/>
      <c r="F77" s="392"/>
      <c r="G77" s="86"/>
      <c r="H77" s="151"/>
      <c r="I77" s="203"/>
      <c r="J77" s="91"/>
      <c r="K77" s="282"/>
    </row>
    <row r="78" spans="1:11" ht="18" customHeight="1">
      <c r="A78" s="214"/>
      <c r="B78" s="151" t="s">
        <v>244</v>
      </c>
      <c r="C78" s="278"/>
      <c r="D78" s="278"/>
      <c r="E78" s="278"/>
      <c r="F78" s="278"/>
      <c r="G78" s="212"/>
      <c r="H78" s="216" t="s">
        <v>5</v>
      </c>
      <c r="I78" s="216" t="s">
        <v>12</v>
      </c>
      <c r="J78" s="278"/>
      <c r="K78" s="279"/>
    </row>
    <row r="79" spans="1:11" ht="18" customHeight="1">
      <c r="A79" s="214"/>
      <c r="B79" s="397" t="s">
        <v>365</v>
      </c>
      <c r="C79" s="397"/>
      <c r="D79" s="177"/>
      <c r="E79" s="177"/>
      <c r="F79" s="177"/>
      <c r="G79" s="142" t="s">
        <v>354</v>
      </c>
      <c r="H79" s="117"/>
      <c r="I79" s="117"/>
      <c r="J79" s="217" t="s">
        <v>359</v>
      </c>
      <c r="K79" s="209" t="s">
        <v>30</v>
      </c>
    </row>
    <row r="80" spans="1:11" ht="18" customHeight="1" thickBot="1">
      <c r="A80" s="214"/>
      <c r="B80" s="146" t="s">
        <v>274</v>
      </c>
      <c r="C80" s="146"/>
      <c r="D80" s="151"/>
      <c r="E80" s="151"/>
      <c r="F80" s="86"/>
      <c r="G80" s="178" t="s">
        <v>168</v>
      </c>
      <c r="H80" s="466" t="str">
        <f>+IF(H73&lt;&gt;0,H73,"")</f>
        <v/>
      </c>
      <c r="I80" s="466" t="str">
        <f>+IF(I73&lt;&gt;0,I73,"")</f>
        <v/>
      </c>
      <c r="J80" s="91" t="s">
        <v>59</v>
      </c>
      <c r="K80" s="209" t="s">
        <v>30</v>
      </c>
    </row>
    <row r="81" spans="1:11" ht="18" customHeight="1" thickBot="1">
      <c r="A81" s="214"/>
      <c r="B81" s="195" t="s">
        <v>275</v>
      </c>
      <c r="C81" s="195"/>
      <c r="D81" s="86"/>
      <c r="E81" s="86"/>
      <c r="F81" s="86"/>
      <c r="G81" s="178" t="s">
        <v>169</v>
      </c>
      <c r="H81" s="69" t="str">
        <f>IF(COUNTBLANK(H79:H80)=0,H79*60/H80,"")</f>
        <v/>
      </c>
      <c r="I81" s="69" t="str">
        <f>IF(COUNTBLANK(I79:I80)=0,I79*60/I80,"")</f>
        <v/>
      </c>
      <c r="J81" s="91" t="s">
        <v>60</v>
      </c>
      <c r="K81" s="209" t="s">
        <v>30</v>
      </c>
    </row>
    <row r="82" spans="1:11" ht="22.5" customHeight="1" thickBot="1">
      <c r="A82" s="280"/>
      <c r="B82" s="86"/>
      <c r="C82" s="86"/>
      <c r="D82" s="91"/>
      <c r="E82" s="91"/>
      <c r="F82" s="392"/>
      <c r="G82" s="86"/>
      <c r="H82" s="315" t="s">
        <v>345</v>
      </c>
      <c r="I82" s="377" t="str">
        <f>IF(COUNTBLANK(H81:I81)=0,(H81+I81)/2,"")</f>
        <v/>
      </c>
      <c r="J82" s="91" t="s">
        <v>60</v>
      </c>
      <c r="K82" s="209" t="s">
        <v>30</v>
      </c>
    </row>
    <row r="83" spans="1:11" ht="18" customHeight="1" thickBot="1">
      <c r="A83" s="280"/>
      <c r="B83" s="86"/>
      <c r="C83" s="392"/>
      <c r="D83" s="91"/>
      <c r="E83" s="91"/>
      <c r="F83" s="392"/>
      <c r="G83" s="86"/>
      <c r="H83" s="92" t="s">
        <v>11</v>
      </c>
      <c r="I83" s="20" t="str">
        <f>IF(I82&lt;&gt;"",ABS((H81-I81)/I82),"")</f>
        <v/>
      </c>
      <c r="J83" s="194" t="s">
        <v>336</v>
      </c>
      <c r="K83" s="282"/>
    </row>
    <row r="84" spans="1:11" ht="14.25" customHeight="1">
      <c r="A84" s="252"/>
      <c r="B84" s="86"/>
      <c r="C84" s="86"/>
      <c r="D84" s="86"/>
      <c r="E84" s="86"/>
      <c r="F84" s="86"/>
      <c r="G84" s="86"/>
      <c r="H84" s="86"/>
      <c r="I84" s="86"/>
      <c r="J84" s="86"/>
      <c r="K84" s="88"/>
    </row>
    <row r="85" spans="1:11" ht="14.25" customHeight="1">
      <c r="A85" s="252"/>
      <c r="B85" s="86"/>
      <c r="C85" s="86"/>
      <c r="D85" s="86"/>
      <c r="E85" s="86"/>
      <c r="F85" s="86"/>
      <c r="G85" s="86"/>
      <c r="H85" s="86"/>
      <c r="I85" s="86"/>
      <c r="J85" s="86"/>
      <c r="K85" s="88"/>
    </row>
    <row r="86" spans="1:11" ht="14.25" customHeight="1">
      <c r="A86" s="252"/>
      <c r="B86" s="86"/>
      <c r="C86" s="86"/>
      <c r="D86" s="86"/>
      <c r="E86" s="86"/>
      <c r="F86" s="86"/>
      <c r="G86" s="86"/>
      <c r="H86" s="86"/>
      <c r="I86" s="86"/>
      <c r="J86" s="86"/>
      <c r="K86" s="88"/>
    </row>
    <row r="87" spans="1:11" ht="14.25" customHeight="1">
      <c r="A87" s="252"/>
      <c r="B87" s="86"/>
      <c r="C87" s="86"/>
      <c r="D87" s="86"/>
      <c r="E87" s="86"/>
      <c r="F87" s="86"/>
      <c r="G87" s="86"/>
      <c r="H87" s="86"/>
      <c r="I87" s="86"/>
      <c r="J87" s="86"/>
      <c r="K87" s="88"/>
    </row>
    <row r="88" spans="1:11" ht="21" customHeight="1">
      <c r="A88" s="252"/>
      <c r="B88" s="86"/>
      <c r="C88" s="86"/>
      <c r="D88" s="86"/>
      <c r="E88" s="86"/>
      <c r="F88" s="86"/>
      <c r="G88" s="86"/>
      <c r="H88" s="86"/>
      <c r="I88" s="16"/>
      <c r="J88" s="86"/>
      <c r="K88" s="88"/>
    </row>
    <row r="89" spans="1:11" ht="21" customHeight="1" thickBot="1">
      <c r="A89" s="283"/>
      <c r="B89" s="167"/>
      <c r="C89" s="167"/>
      <c r="D89" s="167"/>
      <c r="E89" s="167"/>
      <c r="F89" s="167"/>
      <c r="G89" s="167"/>
      <c r="H89" s="167"/>
      <c r="I89" s="167"/>
      <c r="J89" s="167"/>
      <c r="K89" s="145"/>
    </row>
    <row r="90" spans="1:11" ht="21" customHeight="1" thickBot="1">
      <c r="A90" s="36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s="13" customFormat="1" ht="18.75" customHeight="1" thickBot="1">
      <c r="A91" s="600" t="s">
        <v>321</v>
      </c>
      <c r="B91" s="601"/>
      <c r="C91" s="601"/>
      <c r="D91" s="601"/>
      <c r="E91" s="601"/>
      <c r="F91" s="601"/>
      <c r="G91" s="601"/>
      <c r="H91" s="601"/>
      <c r="I91" s="601"/>
      <c r="J91" s="601"/>
      <c r="K91" s="602"/>
    </row>
    <row r="92" spans="1:11" s="13" customFormat="1" ht="28.5" customHeight="1" thickTop="1">
      <c r="A92" s="14" t="s">
        <v>145</v>
      </c>
      <c r="B92" s="603" t="str">
        <f>B3</f>
        <v>コンベクションオーブン（　５．エネルギー消費量　）</v>
      </c>
      <c r="C92" s="604"/>
      <c r="D92" s="655"/>
      <c r="E92" s="655"/>
      <c r="F92" s="655"/>
      <c r="G92" s="655"/>
      <c r="H92" s="655"/>
      <c r="I92" s="655"/>
      <c r="J92" s="603" t="str">
        <f>J3</f>
        <v/>
      </c>
      <c r="K92" s="605"/>
    </row>
    <row r="93" spans="1:11" s="13" customFormat="1" ht="17.25" customHeight="1" thickBot="1">
      <c r="A93" s="5" t="s">
        <v>177</v>
      </c>
      <c r="B93" s="606" t="str">
        <f>IF(表紙!$B$6=0,"",表紙!$B$6)</f>
        <v/>
      </c>
      <c r="C93" s="606"/>
      <c r="D93" s="606"/>
      <c r="E93" s="607"/>
      <c r="F93" s="607"/>
      <c r="G93" s="608"/>
      <c r="H93" s="331" t="s">
        <v>41</v>
      </c>
      <c r="I93" s="638" t="str">
        <f>IF(表紙!$H$5=0,"",表紙!$H$5)</f>
        <v/>
      </c>
      <c r="J93" s="607"/>
      <c r="K93" s="639"/>
    </row>
    <row r="94" spans="1:11" s="13" customFormat="1" ht="11.25" customHeight="1">
      <c r="A94" s="168"/>
      <c r="B94" s="169"/>
      <c r="C94" s="169"/>
      <c r="D94" s="169"/>
      <c r="E94" s="169"/>
      <c r="F94" s="169"/>
      <c r="G94" s="169"/>
      <c r="H94" s="169"/>
      <c r="I94" s="169"/>
      <c r="J94" s="169"/>
      <c r="K94" s="170"/>
    </row>
    <row r="95" spans="1:11" ht="10.5" customHeight="1">
      <c r="A95" s="252"/>
      <c r="B95" s="86"/>
      <c r="C95" s="86"/>
      <c r="D95" s="86"/>
      <c r="E95" s="86"/>
      <c r="F95" s="86"/>
      <c r="G95" s="86"/>
      <c r="H95" s="86"/>
      <c r="I95" s="86"/>
      <c r="J95" s="86"/>
      <c r="K95" s="88"/>
    </row>
    <row r="96" spans="1:11" ht="22.5" customHeight="1">
      <c r="A96" s="252"/>
      <c r="B96" s="244" t="s">
        <v>366</v>
      </c>
      <c r="C96" s="238"/>
      <c r="D96" s="238"/>
      <c r="E96" s="238"/>
      <c r="F96" s="238"/>
      <c r="G96" s="238"/>
      <c r="H96" s="284"/>
      <c r="I96" s="91"/>
      <c r="J96" s="212"/>
      <c r="K96" s="285"/>
    </row>
    <row r="97" spans="1:11" ht="22.5" customHeight="1">
      <c r="A97" s="252"/>
      <c r="B97" s="86" t="s">
        <v>296</v>
      </c>
      <c r="C97" s="86"/>
      <c r="E97" s="86"/>
      <c r="F97" s="86"/>
      <c r="G97" s="86"/>
      <c r="H97" s="86"/>
      <c r="I97" s="86"/>
      <c r="J97" s="86"/>
      <c r="K97" s="285"/>
    </row>
    <row r="98" spans="1:11">
      <c r="A98" s="252"/>
      <c r="B98" s="86"/>
      <c r="C98" s="86"/>
      <c r="D98" s="86"/>
      <c r="E98" s="86"/>
      <c r="F98" s="86"/>
      <c r="G98" s="86"/>
      <c r="H98" s="86"/>
      <c r="I98" s="86"/>
      <c r="J98" s="86"/>
      <c r="K98" s="285"/>
    </row>
    <row r="99" spans="1:11" ht="18.75" customHeight="1">
      <c r="A99" s="252"/>
      <c r="B99" s="86"/>
      <c r="C99" s="86"/>
      <c r="D99" s="174"/>
      <c r="E99" s="86"/>
      <c r="F99" s="86"/>
      <c r="G99" s="86"/>
      <c r="H99" s="86"/>
      <c r="I99" s="86"/>
      <c r="J99" s="86"/>
      <c r="K99" s="285"/>
    </row>
    <row r="100" spans="1:11" ht="7.5" customHeight="1">
      <c r="A100" s="252"/>
      <c r="B100" s="86"/>
      <c r="C100" s="86"/>
      <c r="D100" s="174"/>
      <c r="E100" s="86"/>
      <c r="F100" s="86"/>
      <c r="G100" s="86"/>
      <c r="H100" s="86"/>
      <c r="I100" s="86"/>
      <c r="J100" s="86"/>
      <c r="K100" s="285"/>
    </row>
    <row r="101" spans="1:11" ht="20.25" customHeight="1">
      <c r="A101" s="252"/>
      <c r="B101" s="151" t="s">
        <v>236</v>
      </c>
      <c r="C101" s="293"/>
      <c r="D101" s="86"/>
      <c r="E101" s="86"/>
      <c r="F101" s="86"/>
      <c r="G101" s="292"/>
      <c r="H101" s="268"/>
      <c r="I101" s="370"/>
      <c r="J101" s="390"/>
      <c r="K101" s="186"/>
    </row>
    <row r="102" spans="1:11" ht="20.25" customHeight="1">
      <c r="A102" s="252"/>
      <c r="B102" s="151"/>
      <c r="C102" s="397" t="s">
        <v>363</v>
      </c>
      <c r="D102" s="86"/>
      <c r="E102" s="86"/>
      <c r="F102" s="86"/>
      <c r="G102" s="292"/>
      <c r="H102" s="142" t="s">
        <v>348</v>
      </c>
      <c r="I102" s="371" t="str">
        <f>+I20</f>
        <v/>
      </c>
      <c r="J102" s="217" t="s">
        <v>10</v>
      </c>
      <c r="K102" s="209" t="s">
        <v>30</v>
      </c>
    </row>
    <row r="103" spans="1:11" ht="20.25" customHeight="1">
      <c r="A103" s="252"/>
      <c r="B103" s="151"/>
      <c r="C103" s="293" t="s">
        <v>278</v>
      </c>
      <c r="D103" s="86"/>
      <c r="E103" s="86"/>
      <c r="F103" s="86"/>
      <c r="G103" s="292"/>
      <c r="H103" s="268" t="s">
        <v>279</v>
      </c>
      <c r="I103" s="360" t="str">
        <f>I35</f>
        <v/>
      </c>
      <c r="J103" s="390" t="s">
        <v>23</v>
      </c>
      <c r="K103" s="186" t="s">
        <v>30</v>
      </c>
    </row>
    <row r="104" spans="1:11" ht="20.25" customHeight="1">
      <c r="A104" s="252"/>
      <c r="B104" s="286"/>
      <c r="C104" s="294" t="s">
        <v>327</v>
      </c>
      <c r="D104" s="217"/>
      <c r="E104" s="217"/>
      <c r="F104" s="86"/>
      <c r="G104" s="292"/>
      <c r="H104" s="178" t="s">
        <v>280</v>
      </c>
      <c r="I104" s="467">
        <v>1</v>
      </c>
      <c r="J104" s="143" t="s">
        <v>24</v>
      </c>
      <c r="K104" s="285"/>
    </row>
    <row r="105" spans="1:11" ht="20.25" customHeight="1" thickBot="1">
      <c r="A105" s="252"/>
      <c r="B105" s="131"/>
      <c r="C105" s="312" t="s">
        <v>325</v>
      </c>
      <c r="D105" s="291"/>
      <c r="E105" s="291"/>
      <c r="F105" s="291"/>
      <c r="G105" s="292"/>
      <c r="H105" s="268" t="s">
        <v>281</v>
      </c>
      <c r="I105" s="467">
        <v>1</v>
      </c>
      <c r="J105" s="143" t="s">
        <v>24</v>
      </c>
      <c r="K105" s="201"/>
    </row>
    <row r="106" spans="1:11" ht="20.25" customHeight="1" thickBot="1">
      <c r="A106" s="252"/>
      <c r="B106" s="180"/>
      <c r="C106" s="155" t="s">
        <v>367</v>
      </c>
      <c r="D106" s="397"/>
      <c r="E106" s="397"/>
      <c r="F106" s="86"/>
      <c r="G106" s="292"/>
      <c r="H106" s="269" t="s">
        <v>346</v>
      </c>
      <c r="I106" s="378" t="str">
        <f>IF(COUNTBLANK(I102:I105)=0,I104*I102+I105*I103,"")</f>
        <v/>
      </c>
      <c r="J106" s="287" t="s">
        <v>25</v>
      </c>
      <c r="K106" s="186" t="s">
        <v>27</v>
      </c>
    </row>
    <row r="107" spans="1:11" ht="20.25" customHeight="1">
      <c r="A107" s="252"/>
      <c r="B107" s="86"/>
      <c r="C107" s="263"/>
      <c r="D107" s="288"/>
      <c r="E107" s="289"/>
      <c r="F107" s="86"/>
      <c r="G107" s="292"/>
      <c r="H107" s="155"/>
      <c r="I107" s="86"/>
      <c r="J107" s="86"/>
      <c r="K107" s="285"/>
    </row>
    <row r="108" spans="1:11" ht="13.5" customHeight="1">
      <c r="A108" s="252"/>
      <c r="B108" s="86"/>
      <c r="C108" s="263"/>
      <c r="D108" s="288"/>
      <c r="E108" s="289"/>
      <c r="F108" s="86"/>
      <c r="G108" s="292"/>
      <c r="H108" s="155"/>
      <c r="I108" s="86"/>
      <c r="J108" s="86"/>
      <c r="K108" s="285"/>
    </row>
    <row r="109" spans="1:11" ht="20.25" customHeight="1">
      <c r="A109" s="252"/>
      <c r="B109" s="151" t="s">
        <v>244</v>
      </c>
      <c r="C109" s="293"/>
      <c r="D109" s="86"/>
      <c r="E109" s="86"/>
      <c r="F109" s="86"/>
      <c r="G109" s="292"/>
      <c r="H109" s="268"/>
      <c r="I109" s="370"/>
      <c r="J109" s="390"/>
      <c r="K109" s="186"/>
    </row>
    <row r="110" spans="1:11" ht="20.25" customHeight="1">
      <c r="A110" s="252"/>
      <c r="B110" s="151"/>
      <c r="C110" s="397" t="s">
        <v>369</v>
      </c>
      <c r="D110" s="86"/>
      <c r="E110" s="86"/>
      <c r="F110" s="86"/>
      <c r="G110" s="292"/>
      <c r="H110" s="142" t="s">
        <v>350</v>
      </c>
      <c r="I110" s="371" t="str">
        <f>+I28</f>
        <v/>
      </c>
      <c r="J110" s="217" t="s">
        <v>10</v>
      </c>
      <c r="K110" s="209" t="s">
        <v>30</v>
      </c>
    </row>
    <row r="111" spans="1:11" ht="20.25" customHeight="1">
      <c r="A111" s="252"/>
      <c r="B111" s="151"/>
      <c r="C111" s="397" t="s">
        <v>349</v>
      </c>
      <c r="D111" s="86"/>
      <c r="E111" s="86"/>
      <c r="F111" s="86"/>
      <c r="G111" s="292"/>
      <c r="H111" s="268" t="s">
        <v>282</v>
      </c>
      <c r="I111" s="360" t="str">
        <f>+I38</f>
        <v/>
      </c>
      <c r="J111" s="390" t="s">
        <v>23</v>
      </c>
      <c r="K111" s="186" t="s">
        <v>30</v>
      </c>
    </row>
    <row r="112" spans="1:11" ht="20.25" customHeight="1">
      <c r="A112" s="252"/>
      <c r="B112" s="151"/>
      <c r="C112" s="294" t="s">
        <v>327</v>
      </c>
      <c r="D112" s="217"/>
      <c r="E112" s="217"/>
      <c r="F112" s="86"/>
      <c r="G112" s="292"/>
      <c r="H112" s="178" t="s">
        <v>283</v>
      </c>
      <c r="I112" s="467">
        <v>1</v>
      </c>
      <c r="J112" s="143" t="s">
        <v>24</v>
      </c>
      <c r="K112" s="186"/>
    </row>
    <row r="113" spans="1:11" ht="20.25" customHeight="1" thickBot="1">
      <c r="A113" s="252"/>
      <c r="B113" s="86"/>
      <c r="C113" s="312" t="s">
        <v>326</v>
      </c>
      <c r="D113" s="291"/>
      <c r="E113" s="291"/>
      <c r="F113" s="291"/>
      <c r="G113" s="292"/>
      <c r="H113" s="268" t="s">
        <v>281</v>
      </c>
      <c r="I113" s="467">
        <v>1</v>
      </c>
      <c r="J113" s="143" t="s">
        <v>24</v>
      </c>
      <c r="K113" s="201"/>
    </row>
    <row r="114" spans="1:11" ht="20.25" customHeight="1" thickBot="1">
      <c r="A114" s="252"/>
      <c r="B114" s="86"/>
      <c r="C114" s="155" t="s">
        <v>368</v>
      </c>
      <c r="D114" s="397"/>
      <c r="E114" s="397"/>
      <c r="F114" s="86"/>
      <c r="G114" s="292"/>
      <c r="H114" s="269" t="s">
        <v>347</v>
      </c>
      <c r="I114" s="378" t="str">
        <f>IF(COUNTBLANK(I110:I113)=0,I112*I110+I113*I111,"")</f>
        <v/>
      </c>
      <c r="J114" s="287" t="s">
        <v>25</v>
      </c>
      <c r="K114" s="186" t="s">
        <v>27</v>
      </c>
    </row>
    <row r="115" spans="1:11" ht="20.25" customHeight="1">
      <c r="A115" s="252"/>
      <c r="B115" s="86"/>
      <c r="C115" s="86"/>
      <c r="D115" s="86"/>
      <c r="E115" s="247"/>
      <c r="F115" s="247"/>
      <c r="G115" s="131"/>
      <c r="H115" s="271"/>
      <c r="I115" s="290"/>
      <c r="J115" s="390"/>
      <c r="K115" s="186"/>
    </row>
    <row r="116" spans="1:11" ht="20.45" customHeight="1">
      <c r="A116" s="252"/>
      <c r="B116" s="86"/>
      <c r="C116" s="86"/>
      <c r="D116" s="251"/>
      <c r="E116" s="247"/>
      <c r="F116" s="247"/>
      <c r="G116" s="131"/>
      <c r="H116" s="271"/>
      <c r="I116" s="290"/>
      <c r="J116" s="390"/>
      <c r="K116" s="186"/>
    </row>
    <row r="117" spans="1:11" ht="20.45" customHeight="1">
      <c r="A117" s="252"/>
      <c r="B117" s="86"/>
      <c r="C117" s="86"/>
      <c r="D117" s="251"/>
      <c r="E117" s="247"/>
      <c r="F117" s="247"/>
      <c r="G117" s="131"/>
      <c r="H117" s="271"/>
      <c r="I117" s="290"/>
      <c r="J117" s="390"/>
      <c r="K117" s="186"/>
    </row>
    <row r="118" spans="1:11" ht="20.45" customHeight="1">
      <c r="A118" s="252"/>
      <c r="B118" s="86"/>
      <c r="C118" s="86"/>
      <c r="D118" s="251"/>
      <c r="E118" s="247"/>
      <c r="F118" s="247"/>
      <c r="G118" s="131"/>
      <c r="H118" s="271"/>
      <c r="I118" s="290"/>
      <c r="J118" s="390"/>
      <c r="K118" s="186"/>
    </row>
    <row r="119" spans="1:11" ht="20.45" customHeight="1">
      <c r="A119" s="252"/>
      <c r="B119" s="86"/>
      <c r="C119" s="86"/>
      <c r="D119" s="251"/>
      <c r="E119" s="247"/>
      <c r="F119" s="247"/>
      <c r="G119" s="131"/>
      <c r="H119" s="271"/>
      <c r="I119" s="290"/>
      <c r="J119" s="390"/>
      <c r="K119" s="186"/>
    </row>
    <row r="120" spans="1:11" ht="20.45" customHeight="1">
      <c r="A120" s="252"/>
      <c r="B120" s="86"/>
      <c r="C120" s="86"/>
      <c r="D120" s="251"/>
      <c r="E120" s="247"/>
      <c r="F120" s="247"/>
      <c r="G120" s="131"/>
      <c r="H120" s="271"/>
      <c r="I120" s="290"/>
      <c r="J120" s="390"/>
      <c r="K120" s="186"/>
    </row>
    <row r="121" spans="1:11" ht="20.45" customHeight="1">
      <c r="A121" s="252"/>
      <c r="B121" s="86"/>
      <c r="C121" s="86"/>
      <c r="D121" s="251"/>
      <c r="E121" s="247"/>
      <c r="F121" s="247"/>
      <c r="G121" s="131"/>
      <c r="H121" s="271"/>
      <c r="I121" s="290"/>
      <c r="J121" s="390"/>
      <c r="K121" s="186"/>
    </row>
    <row r="122" spans="1:11" ht="20.45" customHeight="1">
      <c r="A122" s="252"/>
      <c r="B122" s="86"/>
      <c r="C122" s="86"/>
      <c r="D122" s="251"/>
      <c r="E122" s="247"/>
      <c r="F122" s="247"/>
      <c r="G122" s="131"/>
      <c r="H122" s="271"/>
      <c r="I122" s="290"/>
      <c r="J122" s="390"/>
      <c r="K122" s="186"/>
    </row>
    <row r="123" spans="1:11" ht="20.45" customHeight="1">
      <c r="A123" s="252"/>
      <c r="B123" s="86"/>
      <c r="C123" s="86"/>
      <c r="D123" s="251"/>
      <c r="E123" s="247"/>
      <c r="F123" s="247"/>
      <c r="G123" s="131"/>
      <c r="H123" s="271"/>
      <c r="I123" s="290"/>
      <c r="J123" s="390"/>
      <c r="K123" s="186"/>
    </row>
    <row r="124" spans="1:11" ht="20.45" customHeight="1">
      <c r="A124" s="252"/>
      <c r="B124" s="86"/>
      <c r="C124" s="86"/>
      <c r="D124" s="251"/>
      <c r="E124" s="247"/>
      <c r="F124" s="247"/>
      <c r="G124" s="131"/>
      <c r="H124" s="271"/>
      <c r="I124" s="290"/>
      <c r="J124" s="390"/>
      <c r="K124" s="186"/>
    </row>
    <row r="125" spans="1:11" ht="20.45" customHeight="1">
      <c r="A125" s="252"/>
      <c r="B125" s="86"/>
      <c r="C125" s="86"/>
      <c r="D125" s="251"/>
      <c r="E125" s="247"/>
      <c r="F125" s="247"/>
      <c r="G125" s="131"/>
      <c r="H125" s="271"/>
      <c r="I125" s="290"/>
      <c r="J125" s="390"/>
      <c r="K125" s="186"/>
    </row>
    <row r="126" spans="1:11" ht="20.45" customHeight="1">
      <c r="A126" s="252"/>
      <c r="B126" s="86"/>
      <c r="C126" s="86"/>
      <c r="D126" s="251"/>
      <c r="E126" s="247"/>
      <c r="F126" s="247"/>
      <c r="G126" s="131"/>
      <c r="H126" s="271"/>
      <c r="I126" s="290"/>
      <c r="J126" s="390"/>
      <c r="K126" s="186"/>
    </row>
    <row r="127" spans="1:11" ht="20.45" customHeight="1">
      <c r="A127" s="252"/>
      <c r="B127" s="86"/>
      <c r="C127" s="86"/>
      <c r="D127" s="251"/>
      <c r="E127" s="247"/>
      <c r="F127" s="247"/>
      <c r="G127" s="131"/>
      <c r="H127" s="271"/>
      <c r="I127" s="290"/>
      <c r="J127" s="390"/>
      <c r="K127" s="186"/>
    </row>
    <row r="128" spans="1:11" ht="20.45" customHeight="1">
      <c r="A128" s="252"/>
      <c r="B128" s="86"/>
      <c r="C128" s="86"/>
      <c r="D128" s="251"/>
      <c r="E128" s="247"/>
      <c r="F128" s="247"/>
      <c r="G128" s="131"/>
      <c r="H128" s="271"/>
      <c r="I128" s="290"/>
      <c r="J128" s="390"/>
      <c r="K128" s="186"/>
    </row>
    <row r="129" spans="1:11" ht="20.45" customHeight="1">
      <c r="A129" s="252"/>
      <c r="B129" s="86"/>
      <c r="C129" s="86"/>
      <c r="D129" s="251"/>
      <c r="E129" s="247"/>
      <c r="F129" s="247"/>
      <c r="G129" s="131"/>
      <c r="H129" s="271"/>
      <c r="I129" s="290"/>
      <c r="J129" s="390"/>
      <c r="K129" s="186"/>
    </row>
    <row r="130" spans="1:11" ht="20.45" customHeight="1">
      <c r="A130" s="252"/>
      <c r="B130" s="86"/>
      <c r="C130" s="86"/>
      <c r="D130" s="251"/>
      <c r="E130" s="247"/>
      <c r="F130" s="247"/>
      <c r="G130" s="131"/>
      <c r="H130" s="271"/>
      <c r="I130" s="290"/>
      <c r="J130" s="390"/>
      <c r="K130" s="186"/>
    </row>
    <row r="131" spans="1:11" ht="20.45" customHeight="1">
      <c r="A131" s="252"/>
      <c r="B131" s="86"/>
      <c r="C131" s="86"/>
      <c r="D131" s="251"/>
      <c r="E131" s="247"/>
      <c r="F131" s="247"/>
      <c r="G131" s="131"/>
      <c r="H131" s="271"/>
      <c r="I131" s="290"/>
      <c r="J131" s="390"/>
      <c r="K131" s="186"/>
    </row>
    <row r="132" spans="1:11" ht="17.25" customHeight="1">
      <c r="A132" s="252"/>
      <c r="B132" s="86"/>
      <c r="C132" s="86"/>
      <c r="D132" s="251"/>
      <c r="E132" s="247"/>
      <c r="F132" s="247"/>
      <c r="G132" s="131"/>
      <c r="H132" s="271"/>
      <c r="I132" s="290"/>
      <c r="J132" s="390"/>
      <c r="K132" s="186"/>
    </row>
    <row r="133" spans="1:11" ht="17.25" customHeight="1" thickBot="1">
      <c r="A133" s="283"/>
      <c r="B133" s="167"/>
      <c r="C133" s="167"/>
      <c r="D133" s="231"/>
      <c r="E133" s="295"/>
      <c r="F133" s="273"/>
      <c r="G133" s="167"/>
      <c r="H133" s="167"/>
      <c r="I133" s="167"/>
      <c r="J133" s="167"/>
      <c r="K133" s="256"/>
    </row>
  </sheetData>
  <sheetProtection password="CC9A" sheet="1" objects="1" scenarios="1" formatCells="0" formatRows="0" insertRows="0" deleteRows="0"/>
  <mergeCells count="22">
    <mergeCell ref="A2:K2"/>
    <mergeCell ref="B3:I3"/>
    <mergeCell ref="J3:K3"/>
    <mergeCell ref="B4:G4"/>
    <mergeCell ref="I4:K4"/>
    <mergeCell ref="B8:J9"/>
    <mergeCell ref="J92:K92"/>
    <mergeCell ref="B93:G93"/>
    <mergeCell ref="I93:K93"/>
    <mergeCell ref="A44:K44"/>
    <mergeCell ref="B45:I45"/>
    <mergeCell ref="J45:K45"/>
    <mergeCell ref="B46:G46"/>
    <mergeCell ref="I46:K46"/>
    <mergeCell ref="A91:K91"/>
    <mergeCell ref="B92:I92"/>
    <mergeCell ref="B5:B6"/>
    <mergeCell ref="C5:E5"/>
    <mergeCell ref="F5:F6"/>
    <mergeCell ref="H5:H6"/>
    <mergeCell ref="J5:J6"/>
    <mergeCell ref="C6:E6"/>
  </mergeCells>
  <phoneticPr fontId="3"/>
  <conditionalFormatting sqref="I104:I105">
    <cfRule type="expression" dxfId="4" priority="12" stopIfTrue="1">
      <formula>#REF!&lt;&gt;1</formula>
    </cfRule>
  </conditionalFormatting>
  <conditionalFormatting sqref="I113">
    <cfRule type="expression" dxfId="3" priority="11" stopIfTrue="1">
      <formula>#REF!&lt;&gt;1</formula>
    </cfRule>
  </conditionalFormatting>
  <conditionalFormatting sqref="I76:I77">
    <cfRule type="cellIs" dxfId="2" priority="6" stopIfTrue="1" operator="greaterThan">
      <formula>0.1</formula>
    </cfRule>
  </conditionalFormatting>
  <conditionalFormatting sqref="I83">
    <cfRule type="cellIs" dxfId="1" priority="3" stopIfTrue="1" operator="greaterThan">
      <formula>0.1</formula>
    </cfRule>
  </conditionalFormatting>
  <conditionalFormatting sqref="I112">
    <cfRule type="expression" dxfId="0" priority="1" stopIfTrue="1">
      <formula>#REF!&lt;&gt;1</formula>
    </cfRule>
  </conditionalFormatting>
  <dataValidations disablePrompts="1" count="1">
    <dataValidation type="list" allowBlank="1" showInputMessage="1" showErrorMessage="1" sqref="H65">
      <formula1>"（選択）,湿　式,乾　式"</formula1>
    </dataValidation>
  </dataValidations>
  <pageMargins left="0.78740157480314965" right="0.51181102362204722" top="0.59055118110236227" bottom="0.59055118110236227" header="0.19685039370078741" footer="0.19685039370078741"/>
  <pageSetup paperSize="9" scale="98" fitToHeight="0" orientation="portrait" r:id="rId1"/>
  <headerFooter alignWithMargins="0"/>
  <rowBreaks count="2" manualBreakCount="2">
    <brk id="42" max="16383" man="1"/>
    <brk id="8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view="pageBreakPreview" zoomScaleNormal="73" zoomScaleSheetLayoutView="100" workbookViewId="0">
      <selection activeCell="C5" sqref="C5:E5"/>
    </sheetView>
  </sheetViews>
  <sheetFormatPr defaultColWidth="9" defaultRowHeight="13.5"/>
  <cols>
    <col min="1" max="1" width="3.875" style="1" customWidth="1"/>
    <col min="2" max="2" width="8.125" style="1" customWidth="1"/>
    <col min="3" max="6" width="7.875" style="1" customWidth="1"/>
    <col min="7" max="7" width="2.625" style="1" customWidth="1"/>
    <col min="8" max="8" width="8.125" style="1" customWidth="1"/>
    <col min="9" max="12" width="7.875" style="1" customWidth="1"/>
    <col min="13" max="14" width="2.75" style="1" customWidth="1"/>
    <col min="15" max="17" width="9.125" style="1" customWidth="1"/>
    <col min="18" max="18" width="7" style="1" customWidth="1"/>
    <col min="19" max="21" width="9" style="1"/>
    <col min="22" max="22" width="9" style="1" customWidth="1"/>
    <col min="23" max="23" width="9.125" style="1" customWidth="1"/>
    <col min="24" max="24" width="7" style="1" customWidth="1"/>
    <col min="25" max="29" width="9" style="1"/>
    <col min="30" max="30" width="9" style="54" customWidth="1"/>
    <col min="31" max="16384" width="9" style="1"/>
  </cols>
  <sheetData>
    <row r="1" spans="1:30" ht="15" customHeight="1" thickBo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87"/>
      <c r="N1" s="4"/>
      <c r="O1" s="4"/>
      <c r="P1" s="4"/>
      <c r="Q1" s="4"/>
      <c r="R1" s="4"/>
      <c r="AD1" s="1"/>
    </row>
    <row r="2" spans="1:30" s="13" customFormat="1" ht="18.75" customHeight="1" thickBot="1">
      <c r="A2" s="600" t="s">
        <v>321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2"/>
      <c r="N2" s="101"/>
      <c r="O2" s="101"/>
      <c r="P2" s="101"/>
      <c r="Q2" s="16"/>
    </row>
    <row r="3" spans="1:30" s="13" customFormat="1" ht="27.75" customHeight="1" thickTop="1">
      <c r="A3" s="665" t="s">
        <v>145</v>
      </c>
      <c r="B3" s="666"/>
      <c r="C3" s="669" t="s">
        <v>324</v>
      </c>
      <c r="D3" s="670"/>
      <c r="E3" s="670"/>
      <c r="F3" s="670"/>
      <c r="G3" s="670"/>
      <c r="H3" s="670"/>
      <c r="I3" s="402"/>
      <c r="J3" s="402"/>
      <c r="K3" s="669" t="str">
        <f>IF(表紙!C13="選択してください","","ガス種："&amp;表紙!C13)</f>
        <v/>
      </c>
      <c r="L3" s="670"/>
      <c r="M3" s="676"/>
      <c r="N3" s="71"/>
      <c r="O3" s="71"/>
      <c r="P3" s="71"/>
      <c r="Q3" s="71"/>
      <c r="R3" s="71"/>
      <c r="S3" s="16"/>
      <c r="V3" s="72"/>
      <c r="W3" s="72"/>
      <c r="X3" s="72"/>
      <c r="Y3" s="72"/>
      <c r="Z3" s="72"/>
      <c r="AA3" s="72"/>
    </row>
    <row r="4" spans="1:30" s="13" customFormat="1" ht="18" customHeight="1" thickBot="1">
      <c r="A4" s="667" t="s">
        <v>177</v>
      </c>
      <c r="B4" s="668"/>
      <c r="C4" s="677" t="str">
        <f>IF(表紙!$B$6=0,"",表紙!$B$6)</f>
        <v/>
      </c>
      <c r="D4" s="677"/>
      <c r="E4" s="677"/>
      <c r="F4" s="677"/>
      <c r="G4" s="678"/>
      <c r="H4" s="674" t="s">
        <v>1</v>
      </c>
      <c r="I4" s="675"/>
      <c r="J4" s="638" t="str">
        <f>IF(表紙!$H$5=0,"",表紙!$H$5)</f>
        <v/>
      </c>
      <c r="K4" s="607"/>
      <c r="L4" s="607"/>
      <c r="M4" s="639"/>
      <c r="N4" s="16"/>
      <c r="O4" s="16"/>
      <c r="P4" s="16"/>
      <c r="Q4" s="16"/>
      <c r="R4" s="16"/>
      <c r="V4" s="72"/>
      <c r="W4" s="72"/>
      <c r="X4" s="72"/>
      <c r="Y4" s="72"/>
      <c r="Z4" s="72"/>
      <c r="AA4" s="72"/>
    </row>
    <row r="5" spans="1:30" s="13" customFormat="1" ht="18" customHeight="1" thickBot="1">
      <c r="A5" s="687" t="s">
        <v>18</v>
      </c>
      <c r="B5" s="686"/>
      <c r="C5" s="660"/>
      <c r="D5" s="661"/>
      <c r="E5" s="662"/>
      <c r="F5" s="685" t="s">
        <v>19</v>
      </c>
      <c r="G5" s="686"/>
      <c r="H5" s="473"/>
      <c r="I5" s="401" t="s">
        <v>32</v>
      </c>
      <c r="J5" s="474"/>
      <c r="K5" s="31" t="s">
        <v>8</v>
      </c>
      <c r="L5" s="663"/>
      <c r="M5" s="664"/>
      <c r="W5" s="16"/>
    </row>
    <row r="6" spans="1:30" ht="25.5" customHeight="1">
      <c r="A6" s="296"/>
      <c r="B6" s="385" t="s">
        <v>61</v>
      </c>
      <c r="C6" s="386"/>
      <c r="D6" s="387"/>
      <c r="E6" s="169"/>
      <c r="F6" s="169"/>
      <c r="G6" s="169"/>
      <c r="H6" s="169"/>
      <c r="I6" s="169"/>
      <c r="J6" s="169"/>
      <c r="K6" s="169"/>
      <c r="L6" s="169"/>
      <c r="M6" s="170"/>
      <c r="P6" s="16" t="s">
        <v>382</v>
      </c>
      <c r="AA6" s="73"/>
      <c r="AB6" s="54"/>
      <c r="AD6" s="1"/>
    </row>
    <row r="7" spans="1:30" s="13" customFormat="1" ht="15" customHeight="1">
      <c r="A7" s="125"/>
      <c r="B7" s="684" t="s">
        <v>370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88"/>
      <c r="P7" s="53" t="s">
        <v>70</v>
      </c>
      <c r="AA7" s="8"/>
    </row>
    <row r="8" spans="1:30" s="13" customFormat="1" ht="15" customHeight="1">
      <c r="A8" s="125"/>
      <c r="B8" s="684"/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88"/>
      <c r="P8" s="53">
        <v>0</v>
      </c>
      <c r="AA8" s="53" t="s">
        <v>71</v>
      </c>
    </row>
    <row r="9" spans="1:30" s="13" customFormat="1" ht="15" customHeight="1">
      <c r="A9" s="125"/>
      <c r="B9" s="684"/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88"/>
      <c r="P9" s="53">
        <v>0.5</v>
      </c>
      <c r="AA9" s="53"/>
    </row>
    <row r="10" spans="1:30" s="13" customFormat="1" ht="15" customHeight="1">
      <c r="A10" s="85"/>
      <c r="B10" s="684"/>
      <c r="C10" s="684"/>
      <c r="D10" s="684"/>
      <c r="E10" s="684"/>
      <c r="F10" s="684"/>
      <c r="G10" s="684"/>
      <c r="H10" s="684"/>
      <c r="I10" s="684"/>
      <c r="J10" s="684"/>
      <c r="K10" s="684"/>
      <c r="L10" s="684"/>
      <c r="M10" s="88"/>
      <c r="P10" s="53">
        <v>1</v>
      </c>
      <c r="AA10" s="53"/>
    </row>
    <row r="11" spans="1:30" ht="15" customHeight="1">
      <c r="A11" s="85"/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84"/>
      <c r="M11" s="388"/>
      <c r="P11" s="53">
        <v>1.5</v>
      </c>
      <c r="AA11" s="53"/>
      <c r="AB11" s="54"/>
      <c r="AD11" s="1"/>
    </row>
    <row r="12" spans="1:30" ht="15" customHeight="1">
      <c r="A12" s="85"/>
      <c r="B12" s="684"/>
      <c r="C12" s="684"/>
      <c r="D12" s="684"/>
      <c r="E12" s="684"/>
      <c r="F12" s="684"/>
      <c r="G12" s="684"/>
      <c r="H12" s="684"/>
      <c r="I12" s="684"/>
      <c r="J12" s="684"/>
      <c r="K12" s="684"/>
      <c r="L12" s="684"/>
      <c r="M12" s="388"/>
      <c r="P12" s="53">
        <v>2</v>
      </c>
      <c r="AA12" s="53"/>
      <c r="AB12" s="54"/>
      <c r="AD12" s="1"/>
    </row>
    <row r="13" spans="1:30" ht="15" customHeight="1">
      <c r="A13" s="85"/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388"/>
      <c r="P13" s="53">
        <v>2.5</v>
      </c>
      <c r="AA13" s="53"/>
      <c r="AB13" s="54"/>
      <c r="AD13" s="1"/>
    </row>
    <row r="14" spans="1:30" ht="15" customHeight="1" thickBot="1">
      <c r="A14" s="85"/>
      <c r="B14" s="87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88"/>
      <c r="P14" s="53">
        <v>3</v>
      </c>
      <c r="AA14" s="53"/>
      <c r="AB14" s="54"/>
      <c r="AD14" s="1"/>
    </row>
    <row r="15" spans="1:30" ht="15" customHeight="1">
      <c r="A15" s="85"/>
      <c r="B15" s="656" t="s">
        <v>62</v>
      </c>
      <c r="C15" s="658" t="s">
        <v>63</v>
      </c>
      <c r="D15" s="679" t="s">
        <v>64</v>
      </c>
      <c r="E15" s="680"/>
      <c r="F15" s="681"/>
      <c r="G15" s="184"/>
      <c r="H15" s="682" t="s">
        <v>62</v>
      </c>
      <c r="I15" s="658" t="s">
        <v>63</v>
      </c>
      <c r="J15" s="679" t="s">
        <v>64</v>
      </c>
      <c r="K15" s="680"/>
      <c r="L15" s="681"/>
      <c r="M15" s="388"/>
      <c r="P15" s="53">
        <v>3.5</v>
      </c>
      <c r="AA15" s="53"/>
      <c r="AB15" s="54"/>
      <c r="AD15" s="1"/>
    </row>
    <row r="16" spans="1:30" ht="15" customHeight="1" thickBot="1">
      <c r="A16" s="85"/>
      <c r="B16" s="657"/>
      <c r="C16" s="659"/>
      <c r="D16" s="381" t="s">
        <v>65</v>
      </c>
      <c r="E16" s="381" t="s">
        <v>66</v>
      </c>
      <c r="F16" s="382" t="s">
        <v>67</v>
      </c>
      <c r="G16" s="184"/>
      <c r="H16" s="683"/>
      <c r="I16" s="659"/>
      <c r="J16" s="381" t="s">
        <v>65</v>
      </c>
      <c r="K16" s="381" t="s">
        <v>66</v>
      </c>
      <c r="L16" s="382" t="s">
        <v>67</v>
      </c>
      <c r="M16" s="388"/>
      <c r="P16" s="53">
        <v>4</v>
      </c>
      <c r="AA16" s="53"/>
      <c r="AB16" s="54"/>
      <c r="AD16" s="1"/>
    </row>
    <row r="17" spans="1:30" ht="13.5" customHeight="1" thickTop="1">
      <c r="A17" s="85"/>
      <c r="B17" s="74"/>
      <c r="C17" s="75" t="s">
        <v>69</v>
      </c>
      <c r="D17" s="76" t="s">
        <v>70</v>
      </c>
      <c r="E17" s="76" t="s">
        <v>70</v>
      </c>
      <c r="F17" s="43" t="s">
        <v>70</v>
      </c>
      <c r="G17" s="86"/>
      <c r="H17" s="77"/>
      <c r="I17" s="78" t="s">
        <v>68</v>
      </c>
      <c r="J17" s="76" t="s">
        <v>70</v>
      </c>
      <c r="K17" s="76" t="s">
        <v>70</v>
      </c>
      <c r="L17" s="43" t="s">
        <v>70</v>
      </c>
      <c r="M17" s="388"/>
      <c r="P17" s="53">
        <v>4.5</v>
      </c>
      <c r="AA17" s="53"/>
      <c r="AB17" s="54"/>
      <c r="AD17" s="1"/>
    </row>
    <row r="18" spans="1:30" ht="13.5" customHeight="1">
      <c r="A18" s="85"/>
      <c r="B18" s="79"/>
      <c r="C18" s="80" t="s">
        <v>72</v>
      </c>
      <c r="D18" s="76" t="s">
        <v>70</v>
      </c>
      <c r="E18" s="76" t="s">
        <v>70</v>
      </c>
      <c r="F18" s="43" t="s">
        <v>70</v>
      </c>
      <c r="G18" s="86"/>
      <c r="H18" s="79"/>
      <c r="I18" s="80" t="s">
        <v>72</v>
      </c>
      <c r="J18" s="76" t="s">
        <v>70</v>
      </c>
      <c r="K18" s="76" t="s">
        <v>70</v>
      </c>
      <c r="L18" s="43" t="s">
        <v>70</v>
      </c>
      <c r="M18" s="388"/>
      <c r="P18" s="53">
        <v>5</v>
      </c>
      <c r="AA18" s="53"/>
      <c r="AB18" s="54"/>
      <c r="AD18" s="1"/>
    </row>
    <row r="19" spans="1:30" ht="13.5" customHeight="1">
      <c r="A19" s="85"/>
      <c r="B19" s="79"/>
      <c r="C19" s="80" t="s">
        <v>73</v>
      </c>
      <c r="D19" s="76" t="s">
        <v>70</v>
      </c>
      <c r="E19" s="76" t="s">
        <v>70</v>
      </c>
      <c r="F19" s="43" t="s">
        <v>70</v>
      </c>
      <c r="G19" s="86"/>
      <c r="H19" s="79"/>
      <c r="I19" s="80" t="s">
        <v>73</v>
      </c>
      <c r="J19" s="76" t="s">
        <v>70</v>
      </c>
      <c r="K19" s="76" t="s">
        <v>70</v>
      </c>
      <c r="L19" s="43" t="s">
        <v>70</v>
      </c>
      <c r="M19" s="388"/>
      <c r="P19" s="53">
        <v>5.5</v>
      </c>
      <c r="AA19" s="53"/>
      <c r="AB19" s="54"/>
      <c r="AD19" s="1"/>
    </row>
    <row r="20" spans="1:30" ht="13.5" customHeight="1">
      <c r="A20" s="85"/>
      <c r="B20" s="81">
        <v>1</v>
      </c>
      <c r="C20" s="80" t="s">
        <v>74</v>
      </c>
      <c r="D20" s="76" t="s">
        <v>70</v>
      </c>
      <c r="E20" s="76" t="s">
        <v>70</v>
      </c>
      <c r="F20" s="43" t="s">
        <v>70</v>
      </c>
      <c r="G20" s="87"/>
      <c r="H20" s="81">
        <v>6</v>
      </c>
      <c r="I20" s="80" t="s">
        <v>74</v>
      </c>
      <c r="J20" s="76" t="s">
        <v>70</v>
      </c>
      <c r="K20" s="76" t="s">
        <v>70</v>
      </c>
      <c r="L20" s="43" t="s">
        <v>70</v>
      </c>
      <c r="M20" s="388"/>
      <c r="P20" s="53">
        <v>6</v>
      </c>
      <c r="AA20" s="53"/>
      <c r="AB20" s="54"/>
      <c r="AD20" s="1"/>
    </row>
    <row r="21" spans="1:30" ht="13.5" customHeight="1">
      <c r="A21" s="85"/>
      <c r="B21" s="383" t="s">
        <v>75</v>
      </c>
      <c r="C21" s="80" t="s">
        <v>77</v>
      </c>
      <c r="D21" s="76" t="s">
        <v>70</v>
      </c>
      <c r="E21" s="76" t="s">
        <v>70</v>
      </c>
      <c r="F21" s="43" t="s">
        <v>70</v>
      </c>
      <c r="G21" s="87"/>
      <c r="H21" s="79"/>
      <c r="I21" s="80" t="s">
        <v>77</v>
      </c>
      <c r="J21" s="76" t="s">
        <v>70</v>
      </c>
      <c r="K21" s="76" t="s">
        <v>70</v>
      </c>
      <c r="L21" s="43" t="s">
        <v>70</v>
      </c>
      <c r="M21" s="388"/>
      <c r="P21" s="53">
        <v>6.5</v>
      </c>
      <c r="AA21" s="53"/>
      <c r="AB21" s="54"/>
      <c r="AD21" s="1"/>
    </row>
    <row r="22" spans="1:30" ht="13.5" customHeight="1">
      <c r="A22" s="85"/>
      <c r="B22" s="79"/>
      <c r="C22" s="80" t="s">
        <v>79</v>
      </c>
      <c r="D22" s="76" t="s">
        <v>70</v>
      </c>
      <c r="E22" s="76" t="s">
        <v>70</v>
      </c>
      <c r="F22" s="43" t="s">
        <v>70</v>
      </c>
      <c r="G22" s="87"/>
      <c r="H22" s="79"/>
      <c r="I22" s="80" t="s">
        <v>79</v>
      </c>
      <c r="J22" s="76" t="s">
        <v>70</v>
      </c>
      <c r="K22" s="76" t="s">
        <v>70</v>
      </c>
      <c r="L22" s="43" t="s">
        <v>70</v>
      </c>
      <c r="M22" s="388"/>
      <c r="P22" s="53">
        <v>7</v>
      </c>
      <c r="AA22" s="53"/>
      <c r="AB22" s="54"/>
      <c r="AD22" s="1"/>
    </row>
    <row r="23" spans="1:30" ht="13.5" customHeight="1">
      <c r="A23" s="85"/>
      <c r="B23" s="79"/>
      <c r="C23" s="80" t="s">
        <v>81</v>
      </c>
      <c r="D23" s="76" t="s">
        <v>70</v>
      </c>
      <c r="E23" s="76" t="s">
        <v>70</v>
      </c>
      <c r="F23" s="43" t="s">
        <v>70</v>
      </c>
      <c r="G23" s="87"/>
      <c r="H23" s="79"/>
      <c r="I23" s="80" t="s">
        <v>81</v>
      </c>
      <c r="J23" s="76" t="s">
        <v>70</v>
      </c>
      <c r="K23" s="76" t="s">
        <v>70</v>
      </c>
      <c r="L23" s="43" t="s">
        <v>70</v>
      </c>
      <c r="M23" s="388"/>
      <c r="P23" s="53">
        <v>7.5</v>
      </c>
      <c r="AA23" s="53"/>
      <c r="AB23" s="54"/>
      <c r="AD23" s="1"/>
    </row>
    <row r="24" spans="1:30" ht="13.5" customHeight="1" thickBot="1">
      <c r="A24" s="85"/>
      <c r="B24" s="82"/>
      <c r="C24" s="83" t="s">
        <v>83</v>
      </c>
      <c r="D24" s="10" t="s">
        <v>70</v>
      </c>
      <c r="E24" s="10" t="s">
        <v>70</v>
      </c>
      <c r="F24" s="84" t="s">
        <v>70</v>
      </c>
      <c r="G24" s="87"/>
      <c r="H24" s="79"/>
      <c r="I24" s="83" t="s">
        <v>83</v>
      </c>
      <c r="J24" s="10" t="s">
        <v>70</v>
      </c>
      <c r="K24" s="10" t="s">
        <v>70</v>
      </c>
      <c r="L24" s="84" t="s">
        <v>70</v>
      </c>
      <c r="M24" s="388"/>
      <c r="P24" s="53">
        <v>8</v>
      </c>
      <c r="AA24" s="53"/>
      <c r="AB24" s="54"/>
      <c r="AD24" s="1"/>
    </row>
    <row r="25" spans="1:30" ht="13.5" customHeight="1">
      <c r="A25" s="85"/>
      <c r="B25" s="79"/>
      <c r="C25" s="75" t="s">
        <v>69</v>
      </c>
      <c r="D25" s="76" t="s">
        <v>70</v>
      </c>
      <c r="E25" s="76" t="s">
        <v>70</v>
      </c>
      <c r="F25" s="43" t="s">
        <v>70</v>
      </c>
      <c r="G25" s="87"/>
      <c r="H25" s="89"/>
      <c r="I25" s="75" t="s">
        <v>69</v>
      </c>
      <c r="J25" s="76" t="s">
        <v>70</v>
      </c>
      <c r="K25" s="76" t="s">
        <v>70</v>
      </c>
      <c r="L25" s="43" t="s">
        <v>70</v>
      </c>
      <c r="M25" s="388"/>
      <c r="P25" s="53">
        <v>8.5</v>
      </c>
      <c r="AA25" s="53"/>
      <c r="AB25" s="54"/>
      <c r="AD25" s="1"/>
    </row>
    <row r="26" spans="1:30" ht="13.5" customHeight="1">
      <c r="A26" s="85"/>
      <c r="B26" s="79"/>
      <c r="C26" s="80" t="s">
        <v>84</v>
      </c>
      <c r="D26" s="76" t="s">
        <v>70</v>
      </c>
      <c r="E26" s="76" t="s">
        <v>70</v>
      </c>
      <c r="F26" s="43" t="s">
        <v>70</v>
      </c>
      <c r="G26" s="87"/>
      <c r="H26" s="79"/>
      <c r="I26" s="80" t="s">
        <v>84</v>
      </c>
      <c r="J26" s="76" t="s">
        <v>70</v>
      </c>
      <c r="K26" s="76" t="s">
        <v>70</v>
      </c>
      <c r="L26" s="43" t="s">
        <v>70</v>
      </c>
      <c r="M26" s="388"/>
      <c r="P26" s="53">
        <v>9</v>
      </c>
      <c r="AA26" s="53"/>
      <c r="AB26" s="54"/>
      <c r="AD26" s="1"/>
    </row>
    <row r="27" spans="1:30" ht="13.5" customHeight="1">
      <c r="A27" s="85"/>
      <c r="B27" s="79"/>
      <c r="C27" s="80" t="s">
        <v>85</v>
      </c>
      <c r="D27" s="76" t="s">
        <v>70</v>
      </c>
      <c r="E27" s="76" t="s">
        <v>70</v>
      </c>
      <c r="F27" s="43" t="s">
        <v>70</v>
      </c>
      <c r="G27" s="87"/>
      <c r="H27" s="79"/>
      <c r="I27" s="80" t="s">
        <v>85</v>
      </c>
      <c r="J27" s="76" t="s">
        <v>70</v>
      </c>
      <c r="K27" s="76" t="s">
        <v>70</v>
      </c>
      <c r="L27" s="43" t="s">
        <v>70</v>
      </c>
      <c r="M27" s="388"/>
      <c r="P27" s="53">
        <v>9.5</v>
      </c>
      <c r="AA27" s="53"/>
      <c r="AB27" s="54"/>
      <c r="AD27" s="1"/>
    </row>
    <row r="28" spans="1:30" ht="13.5" customHeight="1">
      <c r="A28" s="85"/>
      <c r="B28" s="81">
        <v>2</v>
      </c>
      <c r="C28" s="80" t="s">
        <v>86</v>
      </c>
      <c r="D28" s="76" t="s">
        <v>70</v>
      </c>
      <c r="E28" s="76" t="s">
        <v>70</v>
      </c>
      <c r="F28" s="43" t="s">
        <v>70</v>
      </c>
      <c r="G28" s="87"/>
      <c r="H28" s="81">
        <v>7</v>
      </c>
      <c r="I28" s="80" t="s">
        <v>86</v>
      </c>
      <c r="J28" s="76" t="s">
        <v>70</v>
      </c>
      <c r="K28" s="76" t="s">
        <v>70</v>
      </c>
      <c r="L28" s="43" t="s">
        <v>70</v>
      </c>
      <c r="M28" s="388"/>
      <c r="P28" s="53">
        <v>9</v>
      </c>
      <c r="AA28" s="53"/>
      <c r="AB28" s="54"/>
      <c r="AD28" s="1"/>
    </row>
    <row r="29" spans="1:30" ht="13.5" customHeight="1">
      <c r="A29" s="85"/>
      <c r="B29" s="79"/>
      <c r="C29" s="80" t="s">
        <v>77</v>
      </c>
      <c r="D29" s="76" t="s">
        <v>70</v>
      </c>
      <c r="E29" s="76" t="s">
        <v>70</v>
      </c>
      <c r="F29" s="43" t="s">
        <v>70</v>
      </c>
      <c r="G29" s="87"/>
      <c r="H29" s="79"/>
      <c r="I29" s="80" t="s">
        <v>77</v>
      </c>
      <c r="J29" s="76" t="s">
        <v>70</v>
      </c>
      <c r="K29" s="76" t="s">
        <v>70</v>
      </c>
      <c r="L29" s="43" t="s">
        <v>70</v>
      </c>
      <c r="M29" s="388"/>
      <c r="P29" s="68">
        <v>9.5</v>
      </c>
      <c r="AA29" s="53"/>
      <c r="AB29" s="54"/>
      <c r="AD29" s="1"/>
    </row>
    <row r="30" spans="1:30" ht="13.5" customHeight="1">
      <c r="A30" s="85"/>
      <c r="B30" s="79"/>
      <c r="C30" s="80" t="s">
        <v>79</v>
      </c>
      <c r="D30" s="76" t="s">
        <v>70</v>
      </c>
      <c r="E30" s="76" t="s">
        <v>70</v>
      </c>
      <c r="F30" s="43" t="s">
        <v>70</v>
      </c>
      <c r="G30" s="87"/>
      <c r="H30" s="79"/>
      <c r="I30" s="80" t="s">
        <v>79</v>
      </c>
      <c r="J30" s="76" t="s">
        <v>70</v>
      </c>
      <c r="K30" s="76" t="s">
        <v>70</v>
      </c>
      <c r="L30" s="43" t="s">
        <v>70</v>
      </c>
      <c r="M30" s="388"/>
      <c r="P30" s="53">
        <v>10</v>
      </c>
      <c r="AA30" s="53"/>
      <c r="AB30" s="53"/>
      <c r="AD30" s="1"/>
    </row>
    <row r="31" spans="1:30" ht="13.5" customHeight="1">
      <c r="A31" s="85"/>
      <c r="B31" s="79"/>
      <c r="C31" s="80" t="s">
        <v>81</v>
      </c>
      <c r="D31" s="76" t="s">
        <v>70</v>
      </c>
      <c r="E31" s="76" t="s">
        <v>70</v>
      </c>
      <c r="F31" s="43" t="s">
        <v>70</v>
      </c>
      <c r="G31" s="87"/>
      <c r="H31" s="79"/>
      <c r="I31" s="80" t="s">
        <v>81</v>
      </c>
      <c r="J31" s="76" t="s">
        <v>70</v>
      </c>
      <c r="K31" s="76" t="s">
        <v>70</v>
      </c>
      <c r="L31" s="43" t="s">
        <v>70</v>
      </c>
      <c r="M31" s="388"/>
      <c r="AA31" s="66"/>
      <c r="AB31" s="54"/>
      <c r="AD31" s="1"/>
    </row>
    <row r="32" spans="1:30" ht="13.5" customHeight="1" thickBot="1">
      <c r="A32" s="85"/>
      <c r="B32" s="79"/>
      <c r="C32" s="90" t="s">
        <v>83</v>
      </c>
      <c r="D32" s="10" t="s">
        <v>70</v>
      </c>
      <c r="E32" s="10" t="s">
        <v>70</v>
      </c>
      <c r="F32" s="84" t="s">
        <v>70</v>
      </c>
      <c r="G32" s="87"/>
      <c r="H32" s="82"/>
      <c r="I32" s="83" t="s">
        <v>83</v>
      </c>
      <c r="J32" s="10" t="s">
        <v>70</v>
      </c>
      <c r="K32" s="10" t="s">
        <v>70</v>
      </c>
      <c r="L32" s="84" t="s">
        <v>70</v>
      </c>
      <c r="M32" s="388"/>
      <c r="AA32" s="66"/>
      <c r="AB32" s="54"/>
      <c r="AD32" s="1"/>
    </row>
    <row r="33" spans="1:30" ht="13.5" customHeight="1">
      <c r="A33" s="85"/>
      <c r="B33" s="89"/>
      <c r="C33" s="78" t="s">
        <v>69</v>
      </c>
      <c r="D33" s="76" t="s">
        <v>70</v>
      </c>
      <c r="E33" s="76" t="s">
        <v>70</v>
      </c>
      <c r="F33" s="43" t="s">
        <v>70</v>
      </c>
      <c r="G33" s="87"/>
      <c r="H33" s="79"/>
      <c r="I33" s="75" t="s">
        <v>69</v>
      </c>
      <c r="J33" s="76" t="s">
        <v>70</v>
      </c>
      <c r="K33" s="76" t="s">
        <v>70</v>
      </c>
      <c r="L33" s="43" t="s">
        <v>70</v>
      </c>
      <c r="M33" s="388"/>
      <c r="AA33" s="66"/>
      <c r="AB33" s="54"/>
      <c r="AD33" s="1"/>
    </row>
    <row r="34" spans="1:30" ht="13.5" customHeight="1">
      <c r="A34" s="85"/>
      <c r="B34" s="79"/>
      <c r="C34" s="80" t="s">
        <v>84</v>
      </c>
      <c r="D34" s="76" t="s">
        <v>70</v>
      </c>
      <c r="E34" s="76" t="s">
        <v>70</v>
      </c>
      <c r="F34" s="43" t="s">
        <v>70</v>
      </c>
      <c r="G34" s="87"/>
      <c r="H34" s="79"/>
      <c r="I34" s="80" t="s">
        <v>84</v>
      </c>
      <c r="J34" s="76" t="s">
        <v>70</v>
      </c>
      <c r="K34" s="76" t="s">
        <v>70</v>
      </c>
      <c r="L34" s="43" t="s">
        <v>70</v>
      </c>
      <c r="M34" s="388"/>
      <c r="AA34" s="66"/>
      <c r="AD34" s="1"/>
    </row>
    <row r="35" spans="1:30" ht="13.5" customHeight="1">
      <c r="A35" s="85"/>
      <c r="B35" s="79"/>
      <c r="C35" s="80" t="s">
        <v>85</v>
      </c>
      <c r="D35" s="76" t="s">
        <v>70</v>
      </c>
      <c r="E35" s="76" t="s">
        <v>70</v>
      </c>
      <c r="F35" s="43" t="s">
        <v>70</v>
      </c>
      <c r="G35" s="87"/>
      <c r="H35" s="79"/>
      <c r="I35" s="80" t="s">
        <v>85</v>
      </c>
      <c r="J35" s="76" t="s">
        <v>70</v>
      </c>
      <c r="K35" s="76" t="s">
        <v>70</v>
      </c>
      <c r="L35" s="43" t="s">
        <v>70</v>
      </c>
      <c r="M35" s="388"/>
      <c r="AA35" s="66"/>
      <c r="AD35" s="1"/>
    </row>
    <row r="36" spans="1:30" ht="13.5" customHeight="1">
      <c r="A36" s="85"/>
      <c r="B36" s="81">
        <v>3</v>
      </c>
      <c r="C36" s="80" t="s">
        <v>86</v>
      </c>
      <c r="D36" s="76" t="s">
        <v>70</v>
      </c>
      <c r="E36" s="76" t="s">
        <v>70</v>
      </c>
      <c r="F36" s="43" t="s">
        <v>70</v>
      </c>
      <c r="G36" s="87"/>
      <c r="H36" s="81">
        <v>8</v>
      </c>
      <c r="I36" s="80" t="s">
        <v>86</v>
      </c>
      <c r="J36" s="76" t="s">
        <v>70</v>
      </c>
      <c r="K36" s="76" t="s">
        <v>70</v>
      </c>
      <c r="L36" s="43" t="s">
        <v>70</v>
      </c>
      <c r="M36" s="388"/>
      <c r="AA36" s="66"/>
      <c r="AD36" s="1"/>
    </row>
    <row r="37" spans="1:30" ht="13.5" customHeight="1">
      <c r="A37" s="85"/>
      <c r="B37" s="79"/>
      <c r="C37" s="80" t="s">
        <v>77</v>
      </c>
      <c r="D37" s="76" t="s">
        <v>70</v>
      </c>
      <c r="E37" s="76" t="s">
        <v>70</v>
      </c>
      <c r="F37" s="43" t="s">
        <v>70</v>
      </c>
      <c r="G37" s="87"/>
      <c r="H37" s="79"/>
      <c r="I37" s="80" t="s">
        <v>77</v>
      </c>
      <c r="J37" s="76" t="s">
        <v>70</v>
      </c>
      <c r="K37" s="76" t="s">
        <v>70</v>
      </c>
      <c r="L37" s="43" t="s">
        <v>70</v>
      </c>
      <c r="M37" s="388"/>
      <c r="AA37" s="66"/>
      <c r="AD37" s="1"/>
    </row>
    <row r="38" spans="1:30" ht="13.5" customHeight="1">
      <c r="A38" s="85"/>
      <c r="B38" s="79"/>
      <c r="C38" s="80" t="s">
        <v>79</v>
      </c>
      <c r="D38" s="76" t="s">
        <v>70</v>
      </c>
      <c r="E38" s="76" t="s">
        <v>70</v>
      </c>
      <c r="F38" s="43" t="s">
        <v>70</v>
      </c>
      <c r="G38" s="87"/>
      <c r="H38" s="79"/>
      <c r="I38" s="80" t="s">
        <v>79</v>
      </c>
      <c r="J38" s="76" t="s">
        <v>70</v>
      </c>
      <c r="K38" s="76" t="s">
        <v>70</v>
      </c>
      <c r="L38" s="43" t="s">
        <v>70</v>
      </c>
      <c r="M38" s="388"/>
      <c r="AA38" s="66"/>
      <c r="AD38" s="1"/>
    </row>
    <row r="39" spans="1:30" ht="13.5" customHeight="1">
      <c r="A39" s="85"/>
      <c r="B39" s="79"/>
      <c r="C39" s="80" t="s">
        <v>81</v>
      </c>
      <c r="D39" s="76" t="s">
        <v>70</v>
      </c>
      <c r="E39" s="76" t="s">
        <v>70</v>
      </c>
      <c r="F39" s="43" t="s">
        <v>70</v>
      </c>
      <c r="G39" s="87"/>
      <c r="H39" s="79"/>
      <c r="I39" s="80" t="s">
        <v>81</v>
      </c>
      <c r="J39" s="76" t="s">
        <v>70</v>
      </c>
      <c r="K39" s="76" t="s">
        <v>70</v>
      </c>
      <c r="L39" s="43" t="s">
        <v>70</v>
      </c>
      <c r="M39" s="388"/>
      <c r="AA39" s="66"/>
      <c r="AD39" s="1"/>
    </row>
    <row r="40" spans="1:30" ht="13.5" customHeight="1" thickBot="1">
      <c r="A40" s="85"/>
      <c r="B40" s="82"/>
      <c r="C40" s="83" t="s">
        <v>83</v>
      </c>
      <c r="D40" s="10" t="s">
        <v>70</v>
      </c>
      <c r="E40" s="10" t="s">
        <v>70</v>
      </c>
      <c r="F40" s="84" t="s">
        <v>70</v>
      </c>
      <c r="G40" s="87"/>
      <c r="H40" s="79"/>
      <c r="I40" s="83" t="s">
        <v>83</v>
      </c>
      <c r="J40" s="10" t="s">
        <v>70</v>
      </c>
      <c r="K40" s="10" t="s">
        <v>70</v>
      </c>
      <c r="L40" s="84" t="s">
        <v>70</v>
      </c>
      <c r="M40" s="388"/>
      <c r="AA40" s="66"/>
      <c r="AD40" s="1"/>
    </row>
    <row r="41" spans="1:30" ht="13.5" customHeight="1">
      <c r="A41" s="85"/>
      <c r="B41" s="79"/>
      <c r="C41" s="75" t="s">
        <v>69</v>
      </c>
      <c r="D41" s="76" t="s">
        <v>70</v>
      </c>
      <c r="E41" s="76" t="s">
        <v>70</v>
      </c>
      <c r="F41" s="43" t="s">
        <v>70</v>
      </c>
      <c r="G41" s="87"/>
      <c r="H41" s="89"/>
      <c r="I41" s="75" t="s">
        <v>69</v>
      </c>
      <c r="J41" s="76" t="s">
        <v>70</v>
      </c>
      <c r="K41" s="76" t="s">
        <v>70</v>
      </c>
      <c r="L41" s="43" t="s">
        <v>70</v>
      </c>
      <c r="M41" s="388"/>
      <c r="AA41" s="66"/>
      <c r="AD41" s="1"/>
    </row>
    <row r="42" spans="1:30" ht="13.5" customHeight="1">
      <c r="A42" s="85"/>
      <c r="B42" s="79"/>
      <c r="C42" s="80" t="s">
        <v>84</v>
      </c>
      <c r="D42" s="76" t="s">
        <v>70</v>
      </c>
      <c r="E42" s="76" t="s">
        <v>70</v>
      </c>
      <c r="F42" s="43" t="s">
        <v>70</v>
      </c>
      <c r="G42" s="87"/>
      <c r="H42" s="79"/>
      <c r="I42" s="80" t="s">
        <v>84</v>
      </c>
      <c r="J42" s="76" t="s">
        <v>70</v>
      </c>
      <c r="K42" s="76" t="s">
        <v>70</v>
      </c>
      <c r="L42" s="43" t="s">
        <v>70</v>
      </c>
      <c r="M42" s="388"/>
      <c r="AA42" s="66"/>
      <c r="AD42" s="1"/>
    </row>
    <row r="43" spans="1:30" ht="13.5" customHeight="1">
      <c r="A43" s="85"/>
      <c r="B43" s="79"/>
      <c r="C43" s="80" t="s">
        <v>85</v>
      </c>
      <c r="D43" s="76" t="s">
        <v>70</v>
      </c>
      <c r="E43" s="76" t="s">
        <v>70</v>
      </c>
      <c r="F43" s="43" t="s">
        <v>70</v>
      </c>
      <c r="G43" s="87"/>
      <c r="H43" s="79"/>
      <c r="I43" s="80" t="s">
        <v>85</v>
      </c>
      <c r="J43" s="76" t="s">
        <v>70</v>
      </c>
      <c r="K43" s="76" t="s">
        <v>70</v>
      </c>
      <c r="L43" s="43" t="s">
        <v>70</v>
      </c>
      <c r="M43" s="388"/>
      <c r="AA43" s="66"/>
      <c r="AD43" s="1"/>
    </row>
    <row r="44" spans="1:30" ht="13.5" customHeight="1">
      <c r="A44" s="85"/>
      <c r="B44" s="81">
        <v>4</v>
      </c>
      <c r="C44" s="80" t="s">
        <v>86</v>
      </c>
      <c r="D44" s="76" t="s">
        <v>70</v>
      </c>
      <c r="E44" s="76" t="s">
        <v>70</v>
      </c>
      <c r="F44" s="43" t="s">
        <v>70</v>
      </c>
      <c r="G44" s="87"/>
      <c r="H44" s="81">
        <v>9</v>
      </c>
      <c r="I44" s="80" t="s">
        <v>86</v>
      </c>
      <c r="J44" s="76" t="s">
        <v>70</v>
      </c>
      <c r="K44" s="76" t="s">
        <v>70</v>
      </c>
      <c r="L44" s="43" t="s">
        <v>70</v>
      </c>
      <c r="M44" s="388"/>
      <c r="AA44" s="66"/>
      <c r="AD44" s="1"/>
    </row>
    <row r="45" spans="1:30" ht="13.5" customHeight="1">
      <c r="A45" s="85"/>
      <c r="B45" s="79"/>
      <c r="C45" s="80" t="s">
        <v>77</v>
      </c>
      <c r="D45" s="76" t="s">
        <v>70</v>
      </c>
      <c r="E45" s="76" t="s">
        <v>70</v>
      </c>
      <c r="F45" s="43" t="s">
        <v>70</v>
      </c>
      <c r="G45" s="87"/>
      <c r="H45" s="79"/>
      <c r="I45" s="80" t="s">
        <v>77</v>
      </c>
      <c r="J45" s="76" t="s">
        <v>70</v>
      </c>
      <c r="K45" s="76" t="s">
        <v>70</v>
      </c>
      <c r="L45" s="43" t="s">
        <v>70</v>
      </c>
      <c r="M45" s="388"/>
      <c r="AA45" s="66"/>
      <c r="AD45" s="1"/>
    </row>
    <row r="46" spans="1:30" ht="13.5" customHeight="1">
      <c r="A46" s="85"/>
      <c r="B46" s="79"/>
      <c r="C46" s="80" t="s">
        <v>79</v>
      </c>
      <c r="D46" s="76" t="s">
        <v>70</v>
      </c>
      <c r="E46" s="76" t="s">
        <v>70</v>
      </c>
      <c r="F46" s="43" t="s">
        <v>70</v>
      </c>
      <c r="G46" s="87"/>
      <c r="H46" s="79"/>
      <c r="I46" s="80" t="s">
        <v>79</v>
      </c>
      <c r="J46" s="76" t="s">
        <v>70</v>
      </c>
      <c r="K46" s="76" t="s">
        <v>70</v>
      </c>
      <c r="L46" s="43" t="s">
        <v>70</v>
      </c>
      <c r="M46" s="388"/>
      <c r="AA46" s="66"/>
      <c r="AD46" s="1"/>
    </row>
    <row r="47" spans="1:30" ht="13.5" customHeight="1">
      <c r="A47" s="85"/>
      <c r="B47" s="79"/>
      <c r="C47" s="80" t="s">
        <v>81</v>
      </c>
      <c r="D47" s="76" t="s">
        <v>70</v>
      </c>
      <c r="E47" s="76" t="s">
        <v>70</v>
      </c>
      <c r="F47" s="43" t="s">
        <v>70</v>
      </c>
      <c r="G47" s="87"/>
      <c r="H47" s="79"/>
      <c r="I47" s="80" t="s">
        <v>81</v>
      </c>
      <c r="J47" s="76" t="s">
        <v>70</v>
      </c>
      <c r="K47" s="76" t="s">
        <v>70</v>
      </c>
      <c r="L47" s="43" t="s">
        <v>70</v>
      </c>
      <c r="M47" s="388"/>
      <c r="AA47" s="66"/>
      <c r="AD47" s="1"/>
    </row>
    <row r="48" spans="1:30" ht="13.5" customHeight="1" thickBot="1">
      <c r="A48" s="85"/>
      <c r="B48" s="79"/>
      <c r="C48" s="90" t="s">
        <v>83</v>
      </c>
      <c r="D48" s="10" t="s">
        <v>70</v>
      </c>
      <c r="E48" s="10" t="s">
        <v>70</v>
      </c>
      <c r="F48" s="84" t="s">
        <v>70</v>
      </c>
      <c r="G48" s="87"/>
      <c r="H48" s="82"/>
      <c r="I48" s="83" t="s">
        <v>83</v>
      </c>
      <c r="J48" s="10" t="s">
        <v>70</v>
      </c>
      <c r="K48" s="10" t="s">
        <v>70</v>
      </c>
      <c r="L48" s="84" t="s">
        <v>70</v>
      </c>
      <c r="M48" s="388"/>
      <c r="U48" s="4"/>
      <c r="AA48" s="66"/>
      <c r="AD48" s="1"/>
    </row>
    <row r="49" spans="1:31" ht="13.5" customHeight="1">
      <c r="A49" s="85"/>
      <c r="B49" s="89"/>
      <c r="C49" s="78" t="s">
        <v>69</v>
      </c>
      <c r="D49" s="76" t="s">
        <v>70</v>
      </c>
      <c r="E49" s="76" t="s">
        <v>70</v>
      </c>
      <c r="F49" s="43" t="s">
        <v>70</v>
      </c>
      <c r="G49" s="87"/>
      <c r="H49" s="79"/>
      <c r="I49" s="75" t="s">
        <v>69</v>
      </c>
      <c r="J49" s="76" t="s">
        <v>70</v>
      </c>
      <c r="K49" s="76" t="s">
        <v>70</v>
      </c>
      <c r="L49" s="43" t="s">
        <v>70</v>
      </c>
      <c r="M49" s="388"/>
      <c r="U49" s="4"/>
      <c r="AA49" s="66"/>
      <c r="AD49" s="1"/>
    </row>
    <row r="50" spans="1:31" ht="13.5" customHeight="1">
      <c r="A50" s="85"/>
      <c r="B50" s="79"/>
      <c r="C50" s="80" t="s">
        <v>84</v>
      </c>
      <c r="D50" s="76" t="s">
        <v>70</v>
      </c>
      <c r="E50" s="76" t="s">
        <v>70</v>
      </c>
      <c r="F50" s="43" t="s">
        <v>70</v>
      </c>
      <c r="G50" s="87"/>
      <c r="H50" s="79"/>
      <c r="I50" s="80" t="s">
        <v>84</v>
      </c>
      <c r="J50" s="76" t="s">
        <v>70</v>
      </c>
      <c r="K50" s="76" t="s">
        <v>70</v>
      </c>
      <c r="L50" s="43" t="s">
        <v>70</v>
      </c>
      <c r="M50" s="388"/>
      <c r="U50" s="4"/>
      <c r="AA50" s="66"/>
      <c r="AD50" s="1"/>
    </row>
    <row r="51" spans="1:31" ht="13.5" customHeight="1">
      <c r="A51" s="85"/>
      <c r="B51" s="79"/>
      <c r="C51" s="80" t="s">
        <v>85</v>
      </c>
      <c r="D51" s="76" t="s">
        <v>70</v>
      </c>
      <c r="E51" s="76" t="s">
        <v>70</v>
      </c>
      <c r="F51" s="43" t="s">
        <v>70</v>
      </c>
      <c r="G51" s="87"/>
      <c r="H51" s="79"/>
      <c r="I51" s="80" t="s">
        <v>85</v>
      </c>
      <c r="J51" s="76" t="s">
        <v>70</v>
      </c>
      <c r="K51" s="76" t="s">
        <v>70</v>
      </c>
      <c r="L51" s="43" t="s">
        <v>70</v>
      </c>
      <c r="M51" s="388"/>
      <c r="U51" s="4"/>
      <c r="AA51" s="66"/>
      <c r="AD51" s="1"/>
    </row>
    <row r="52" spans="1:31" ht="13.5" customHeight="1">
      <c r="A52" s="85"/>
      <c r="B52" s="81">
        <v>5</v>
      </c>
      <c r="C52" s="80" t="s">
        <v>86</v>
      </c>
      <c r="D52" s="76" t="s">
        <v>70</v>
      </c>
      <c r="E52" s="76" t="s">
        <v>70</v>
      </c>
      <c r="F52" s="43" t="s">
        <v>70</v>
      </c>
      <c r="G52" s="87"/>
      <c r="H52" s="81">
        <v>10</v>
      </c>
      <c r="I52" s="80" t="s">
        <v>86</v>
      </c>
      <c r="J52" s="76" t="s">
        <v>70</v>
      </c>
      <c r="K52" s="76" t="s">
        <v>70</v>
      </c>
      <c r="L52" s="43" t="s">
        <v>70</v>
      </c>
      <c r="M52" s="388"/>
      <c r="U52" s="4"/>
      <c r="AA52" s="66"/>
      <c r="AD52" s="1"/>
    </row>
    <row r="53" spans="1:31" ht="13.5" customHeight="1">
      <c r="A53" s="85"/>
      <c r="B53" s="79"/>
      <c r="C53" s="80" t="s">
        <v>77</v>
      </c>
      <c r="D53" s="76" t="s">
        <v>70</v>
      </c>
      <c r="E53" s="76" t="s">
        <v>70</v>
      </c>
      <c r="F53" s="43" t="s">
        <v>70</v>
      </c>
      <c r="G53" s="87"/>
      <c r="H53" s="79"/>
      <c r="I53" s="80" t="s">
        <v>77</v>
      </c>
      <c r="J53" s="76" t="s">
        <v>70</v>
      </c>
      <c r="K53" s="76" t="s">
        <v>70</v>
      </c>
      <c r="L53" s="43" t="s">
        <v>70</v>
      </c>
      <c r="M53" s="388"/>
      <c r="U53" s="4"/>
      <c r="AA53" s="66"/>
      <c r="AD53" s="1"/>
    </row>
    <row r="54" spans="1:31" ht="13.5" customHeight="1">
      <c r="A54" s="85"/>
      <c r="B54" s="79"/>
      <c r="C54" s="80" t="s">
        <v>79</v>
      </c>
      <c r="D54" s="76" t="s">
        <v>70</v>
      </c>
      <c r="E54" s="76" t="s">
        <v>70</v>
      </c>
      <c r="F54" s="43" t="s">
        <v>70</v>
      </c>
      <c r="G54" s="87"/>
      <c r="H54" s="79"/>
      <c r="I54" s="80" t="s">
        <v>79</v>
      </c>
      <c r="J54" s="76" t="s">
        <v>70</v>
      </c>
      <c r="K54" s="76" t="s">
        <v>70</v>
      </c>
      <c r="L54" s="43" t="s">
        <v>70</v>
      </c>
      <c r="M54" s="388"/>
      <c r="U54" s="4"/>
      <c r="AA54" s="66"/>
      <c r="AD54" s="1"/>
    </row>
    <row r="55" spans="1:31" ht="13.5" customHeight="1">
      <c r="A55" s="85"/>
      <c r="B55" s="79"/>
      <c r="C55" s="80" t="s">
        <v>81</v>
      </c>
      <c r="D55" s="76" t="s">
        <v>70</v>
      </c>
      <c r="E55" s="76" t="s">
        <v>70</v>
      </c>
      <c r="F55" s="43" t="s">
        <v>70</v>
      </c>
      <c r="G55" s="87"/>
      <c r="H55" s="79"/>
      <c r="I55" s="80" t="s">
        <v>81</v>
      </c>
      <c r="J55" s="76" t="s">
        <v>70</v>
      </c>
      <c r="K55" s="76" t="s">
        <v>70</v>
      </c>
      <c r="L55" s="43" t="s">
        <v>70</v>
      </c>
      <c r="M55" s="388"/>
      <c r="U55" s="4"/>
      <c r="AA55" s="66"/>
      <c r="AD55" s="1"/>
    </row>
    <row r="56" spans="1:31" ht="13.5" customHeight="1" thickBot="1">
      <c r="A56" s="85"/>
      <c r="B56" s="82"/>
      <c r="C56" s="83" t="s">
        <v>83</v>
      </c>
      <c r="D56" s="10" t="s">
        <v>70</v>
      </c>
      <c r="E56" s="10" t="s">
        <v>70</v>
      </c>
      <c r="F56" s="84" t="s">
        <v>70</v>
      </c>
      <c r="G56" s="87"/>
      <c r="H56" s="82"/>
      <c r="I56" s="83" t="s">
        <v>83</v>
      </c>
      <c r="J56" s="10" t="s">
        <v>70</v>
      </c>
      <c r="K56" s="10" t="s">
        <v>70</v>
      </c>
      <c r="L56" s="84" t="s">
        <v>70</v>
      </c>
      <c r="M56" s="388"/>
      <c r="U56" s="4"/>
      <c r="AA56" s="66"/>
      <c r="AD56" s="1"/>
    </row>
    <row r="57" spans="1:31" ht="12.75" customHeight="1" thickBot="1">
      <c r="A57" s="193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384"/>
      <c r="M57" s="191"/>
      <c r="R57" s="13"/>
      <c r="S57" s="13"/>
      <c r="T57" s="13"/>
      <c r="U57" s="13"/>
      <c r="V57" s="13"/>
      <c r="W57" s="16"/>
      <c r="X57" s="13"/>
      <c r="Y57" s="13"/>
      <c r="Z57" s="13"/>
      <c r="AA57" s="13"/>
      <c r="AB57" s="13"/>
    </row>
    <row r="58" spans="1:31" ht="1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31" ht="18.75" customHeight="1" thickBot="1">
      <c r="A59" s="671" t="s">
        <v>321</v>
      </c>
      <c r="B59" s="672"/>
      <c r="C59" s="672"/>
      <c r="D59" s="672"/>
      <c r="E59" s="672"/>
      <c r="F59" s="672"/>
      <c r="G59" s="672"/>
      <c r="H59" s="672"/>
      <c r="I59" s="672"/>
      <c r="J59" s="672"/>
      <c r="K59" s="672"/>
      <c r="L59" s="672"/>
      <c r="M59" s="673"/>
      <c r="AD59" s="1"/>
    </row>
    <row r="60" spans="1:31" s="13" customFormat="1" ht="27.75" customHeight="1" thickTop="1">
      <c r="A60" s="665" t="s">
        <v>145</v>
      </c>
      <c r="B60" s="666"/>
      <c r="C60" s="669" t="str">
        <f>+C3</f>
        <v>コンベクションオーブン　（　７．均一性　）</v>
      </c>
      <c r="D60" s="670"/>
      <c r="E60" s="670"/>
      <c r="F60" s="670"/>
      <c r="G60" s="670"/>
      <c r="H60" s="670"/>
      <c r="I60" s="402"/>
      <c r="J60" s="402"/>
      <c r="K60" s="669" t="str">
        <f>+K3</f>
        <v/>
      </c>
      <c r="L60" s="670"/>
      <c r="M60" s="676"/>
      <c r="P60" s="1"/>
    </row>
    <row r="61" spans="1:31" s="13" customFormat="1" ht="18" customHeight="1" thickBot="1">
      <c r="A61" s="667" t="s">
        <v>177</v>
      </c>
      <c r="B61" s="668"/>
      <c r="C61" s="677" t="str">
        <f>IF(表紙!$B$6=0,"",表紙!$B$6)</f>
        <v/>
      </c>
      <c r="D61" s="677"/>
      <c r="E61" s="677"/>
      <c r="F61" s="677"/>
      <c r="G61" s="678"/>
      <c r="H61" s="674" t="s">
        <v>1</v>
      </c>
      <c r="I61" s="675"/>
      <c r="J61" s="638" t="str">
        <f>IF(表紙!$H$5=0,"",表紙!$H$5)</f>
        <v/>
      </c>
      <c r="K61" s="607"/>
      <c r="L61" s="607"/>
      <c r="M61" s="639"/>
    </row>
    <row r="62" spans="1:31" s="13" customFormat="1" ht="20.100000000000001" customHeight="1" thickBot="1">
      <c r="A62" s="296"/>
      <c r="B62" s="87"/>
      <c r="C62" s="86"/>
      <c r="D62" s="91"/>
      <c r="E62" s="86"/>
      <c r="F62" s="86"/>
      <c r="G62" s="86"/>
      <c r="H62" s="86"/>
      <c r="I62" s="86"/>
      <c r="J62" s="86"/>
      <c r="K62" s="86"/>
      <c r="L62" s="228"/>
      <c r="M62" s="88"/>
    </row>
    <row r="63" spans="1:31" ht="13.5" customHeight="1">
      <c r="A63" s="125"/>
      <c r="B63" s="656" t="s">
        <v>62</v>
      </c>
      <c r="C63" s="658" t="s">
        <v>63</v>
      </c>
      <c r="D63" s="679" t="s">
        <v>64</v>
      </c>
      <c r="E63" s="680"/>
      <c r="F63" s="681"/>
      <c r="G63" s="87"/>
      <c r="H63" s="656" t="s">
        <v>62</v>
      </c>
      <c r="I63" s="658" t="s">
        <v>63</v>
      </c>
      <c r="J63" s="679" t="s">
        <v>64</v>
      </c>
      <c r="K63" s="680"/>
      <c r="L63" s="681"/>
      <c r="M63" s="388"/>
      <c r="P63" s="13"/>
      <c r="AC63" s="73"/>
      <c r="AE63" s="54"/>
    </row>
    <row r="64" spans="1:31" s="13" customFormat="1" ht="13.5" customHeight="1" thickBot="1">
      <c r="A64" s="125"/>
      <c r="B64" s="657"/>
      <c r="C64" s="659"/>
      <c r="D64" s="381" t="s">
        <v>65</v>
      </c>
      <c r="E64" s="381" t="s">
        <v>66</v>
      </c>
      <c r="F64" s="382" t="s">
        <v>67</v>
      </c>
      <c r="G64" s="86"/>
      <c r="H64" s="657"/>
      <c r="I64" s="659"/>
      <c r="J64" s="381" t="s">
        <v>65</v>
      </c>
      <c r="K64" s="381" t="s">
        <v>66</v>
      </c>
      <c r="L64" s="382" t="s">
        <v>67</v>
      </c>
      <c r="M64" s="88"/>
      <c r="P64" s="1"/>
      <c r="AC64" s="8"/>
      <c r="AE64" s="53"/>
    </row>
    <row r="65" spans="1:31" s="13" customFormat="1" ht="13.5" customHeight="1" thickTop="1">
      <c r="A65" s="125"/>
      <c r="B65" s="77"/>
      <c r="C65" s="75" t="s">
        <v>87</v>
      </c>
      <c r="D65" s="76" t="s">
        <v>70</v>
      </c>
      <c r="E65" s="76" t="s">
        <v>70</v>
      </c>
      <c r="F65" s="43" t="s">
        <v>70</v>
      </c>
      <c r="G65" s="86"/>
      <c r="H65" s="77"/>
      <c r="I65" s="75" t="s">
        <v>87</v>
      </c>
      <c r="J65" s="76" t="s">
        <v>70</v>
      </c>
      <c r="K65" s="76" t="s">
        <v>70</v>
      </c>
      <c r="L65" s="43" t="s">
        <v>70</v>
      </c>
      <c r="M65" s="88"/>
      <c r="AC65" s="66"/>
      <c r="AE65" s="53"/>
    </row>
    <row r="66" spans="1:31" s="13" customFormat="1" ht="13.5" customHeight="1">
      <c r="A66" s="125"/>
      <c r="B66" s="79"/>
      <c r="C66" s="80" t="s">
        <v>88</v>
      </c>
      <c r="D66" s="76" t="s">
        <v>70</v>
      </c>
      <c r="E66" s="76" t="s">
        <v>70</v>
      </c>
      <c r="F66" s="43" t="s">
        <v>70</v>
      </c>
      <c r="G66" s="86"/>
      <c r="H66" s="79"/>
      <c r="I66" s="80" t="s">
        <v>88</v>
      </c>
      <c r="J66" s="76" t="s">
        <v>70</v>
      </c>
      <c r="K66" s="76" t="s">
        <v>70</v>
      </c>
      <c r="L66" s="43" t="s">
        <v>70</v>
      </c>
      <c r="M66" s="88"/>
      <c r="AC66" s="66"/>
      <c r="AE66" s="53"/>
    </row>
    <row r="67" spans="1:31" s="13" customFormat="1" ht="13.5" customHeight="1">
      <c r="A67" s="85"/>
      <c r="B67" s="79"/>
      <c r="C67" s="80" t="s">
        <v>89</v>
      </c>
      <c r="D67" s="76" t="s">
        <v>70</v>
      </c>
      <c r="E67" s="76" t="s">
        <v>70</v>
      </c>
      <c r="F67" s="43" t="s">
        <v>70</v>
      </c>
      <c r="G67" s="86"/>
      <c r="H67" s="79"/>
      <c r="I67" s="80" t="s">
        <v>89</v>
      </c>
      <c r="J67" s="76" t="s">
        <v>70</v>
      </c>
      <c r="K67" s="76" t="s">
        <v>70</v>
      </c>
      <c r="L67" s="43" t="s">
        <v>70</v>
      </c>
      <c r="M67" s="88"/>
      <c r="AC67" s="66"/>
      <c r="AE67" s="53"/>
    </row>
    <row r="68" spans="1:31" ht="13.5" customHeight="1">
      <c r="A68" s="85"/>
      <c r="B68" s="81">
        <v>11</v>
      </c>
      <c r="C68" s="80" t="s">
        <v>90</v>
      </c>
      <c r="D68" s="76" t="s">
        <v>70</v>
      </c>
      <c r="E68" s="76" t="s">
        <v>70</v>
      </c>
      <c r="F68" s="43" t="s">
        <v>70</v>
      </c>
      <c r="G68" s="87"/>
      <c r="H68" s="81">
        <v>16</v>
      </c>
      <c r="I68" s="80" t="s">
        <v>90</v>
      </c>
      <c r="J68" s="76" t="s">
        <v>70</v>
      </c>
      <c r="K68" s="76" t="s">
        <v>70</v>
      </c>
      <c r="L68" s="43" t="s">
        <v>70</v>
      </c>
      <c r="M68" s="388"/>
      <c r="P68" s="13"/>
      <c r="AC68" s="66"/>
      <c r="AE68" s="53"/>
    </row>
    <row r="69" spans="1:31" ht="13.5" customHeight="1">
      <c r="A69" s="85"/>
      <c r="B69" s="79"/>
      <c r="C69" s="80" t="s">
        <v>91</v>
      </c>
      <c r="D69" s="76" t="s">
        <v>70</v>
      </c>
      <c r="E69" s="76" t="s">
        <v>70</v>
      </c>
      <c r="F69" s="43" t="s">
        <v>70</v>
      </c>
      <c r="G69" s="87"/>
      <c r="H69" s="79"/>
      <c r="I69" s="80" t="s">
        <v>91</v>
      </c>
      <c r="J69" s="76" t="s">
        <v>70</v>
      </c>
      <c r="K69" s="76" t="s">
        <v>70</v>
      </c>
      <c r="L69" s="43" t="s">
        <v>70</v>
      </c>
      <c r="M69" s="388"/>
      <c r="AC69" s="66"/>
      <c r="AE69" s="53"/>
    </row>
    <row r="70" spans="1:31" ht="13.5" customHeight="1">
      <c r="A70" s="85"/>
      <c r="B70" s="79"/>
      <c r="C70" s="80" t="s">
        <v>92</v>
      </c>
      <c r="D70" s="76" t="s">
        <v>70</v>
      </c>
      <c r="E70" s="76" t="s">
        <v>70</v>
      </c>
      <c r="F70" s="43" t="s">
        <v>70</v>
      </c>
      <c r="G70" s="87"/>
      <c r="H70" s="79"/>
      <c r="I70" s="80" t="s">
        <v>92</v>
      </c>
      <c r="J70" s="76" t="s">
        <v>70</v>
      </c>
      <c r="K70" s="76" t="s">
        <v>70</v>
      </c>
      <c r="L70" s="43" t="s">
        <v>70</v>
      </c>
      <c r="M70" s="388"/>
      <c r="AC70" s="66"/>
      <c r="AE70" s="53"/>
    </row>
    <row r="71" spans="1:31" ht="13.5" customHeight="1">
      <c r="A71" s="85"/>
      <c r="B71" s="79"/>
      <c r="C71" s="80" t="s">
        <v>93</v>
      </c>
      <c r="D71" s="76" t="s">
        <v>70</v>
      </c>
      <c r="E71" s="76" t="s">
        <v>70</v>
      </c>
      <c r="F71" s="43" t="s">
        <v>70</v>
      </c>
      <c r="G71" s="87"/>
      <c r="H71" s="79"/>
      <c r="I71" s="80" t="s">
        <v>93</v>
      </c>
      <c r="J71" s="76" t="s">
        <v>70</v>
      </c>
      <c r="K71" s="76" t="s">
        <v>70</v>
      </c>
      <c r="L71" s="43" t="s">
        <v>70</v>
      </c>
      <c r="M71" s="388"/>
      <c r="AC71" s="66"/>
      <c r="AE71" s="53"/>
    </row>
    <row r="72" spans="1:31" ht="13.5" customHeight="1" thickBot="1">
      <c r="A72" s="85"/>
      <c r="B72" s="79"/>
      <c r="C72" s="83" t="s">
        <v>94</v>
      </c>
      <c r="D72" s="93" t="s">
        <v>70</v>
      </c>
      <c r="E72" s="93" t="s">
        <v>70</v>
      </c>
      <c r="F72" s="94" t="s">
        <v>70</v>
      </c>
      <c r="G72" s="87"/>
      <c r="H72" s="79"/>
      <c r="I72" s="83" t="s">
        <v>82</v>
      </c>
      <c r="J72" s="93" t="s">
        <v>70</v>
      </c>
      <c r="K72" s="93" t="s">
        <v>70</v>
      </c>
      <c r="L72" s="94" t="s">
        <v>70</v>
      </c>
      <c r="M72" s="388"/>
      <c r="AC72" s="66"/>
      <c r="AE72" s="53"/>
    </row>
    <row r="73" spans="1:31" ht="13.5" customHeight="1">
      <c r="A73" s="85"/>
      <c r="B73" s="89"/>
      <c r="C73" s="75" t="s">
        <v>68</v>
      </c>
      <c r="D73" s="95" t="s">
        <v>70</v>
      </c>
      <c r="E73" s="95" t="s">
        <v>70</v>
      </c>
      <c r="F73" s="96" t="s">
        <v>70</v>
      </c>
      <c r="G73" s="87"/>
      <c r="H73" s="89"/>
      <c r="I73" s="75" t="s">
        <v>68</v>
      </c>
      <c r="J73" s="95" t="s">
        <v>70</v>
      </c>
      <c r="K73" s="95" t="s">
        <v>70</v>
      </c>
      <c r="L73" s="96" t="s">
        <v>70</v>
      </c>
      <c r="M73" s="388"/>
      <c r="AC73" s="66"/>
      <c r="AE73" s="53"/>
    </row>
    <row r="74" spans="1:31" ht="13.5" customHeight="1">
      <c r="A74" s="85"/>
      <c r="B74" s="79"/>
      <c r="C74" s="80" t="s">
        <v>72</v>
      </c>
      <c r="D74" s="76" t="s">
        <v>70</v>
      </c>
      <c r="E74" s="76" t="s">
        <v>70</v>
      </c>
      <c r="F74" s="43" t="s">
        <v>70</v>
      </c>
      <c r="G74" s="87"/>
      <c r="H74" s="79"/>
      <c r="I74" s="80" t="s">
        <v>72</v>
      </c>
      <c r="J74" s="76" t="s">
        <v>70</v>
      </c>
      <c r="K74" s="76" t="s">
        <v>70</v>
      </c>
      <c r="L74" s="43" t="s">
        <v>70</v>
      </c>
      <c r="M74" s="388"/>
      <c r="AC74" s="66"/>
      <c r="AE74" s="53"/>
    </row>
    <row r="75" spans="1:31" ht="13.5" customHeight="1">
      <c r="A75" s="85"/>
      <c r="B75" s="79"/>
      <c r="C75" s="80" t="s">
        <v>73</v>
      </c>
      <c r="D75" s="76" t="s">
        <v>70</v>
      </c>
      <c r="E75" s="76" t="s">
        <v>70</v>
      </c>
      <c r="F75" s="43" t="s">
        <v>70</v>
      </c>
      <c r="G75" s="87"/>
      <c r="H75" s="79"/>
      <c r="I75" s="80" t="s">
        <v>73</v>
      </c>
      <c r="J75" s="76" t="s">
        <v>70</v>
      </c>
      <c r="K75" s="76" t="s">
        <v>70</v>
      </c>
      <c r="L75" s="43" t="s">
        <v>70</v>
      </c>
      <c r="M75" s="388"/>
      <c r="AC75" s="66"/>
      <c r="AE75" s="53"/>
    </row>
    <row r="76" spans="1:31" ht="13.5" customHeight="1">
      <c r="A76" s="85"/>
      <c r="B76" s="81">
        <v>12</v>
      </c>
      <c r="C76" s="80" t="s">
        <v>74</v>
      </c>
      <c r="D76" s="76" t="s">
        <v>70</v>
      </c>
      <c r="E76" s="76" t="s">
        <v>70</v>
      </c>
      <c r="F76" s="43" t="s">
        <v>70</v>
      </c>
      <c r="G76" s="87"/>
      <c r="H76" s="81">
        <v>17</v>
      </c>
      <c r="I76" s="80" t="s">
        <v>74</v>
      </c>
      <c r="J76" s="76" t="s">
        <v>70</v>
      </c>
      <c r="K76" s="76" t="s">
        <v>70</v>
      </c>
      <c r="L76" s="43" t="s">
        <v>70</v>
      </c>
      <c r="M76" s="388"/>
      <c r="AC76" s="66"/>
      <c r="AE76" s="53"/>
    </row>
    <row r="77" spans="1:31" ht="13.5" customHeight="1">
      <c r="A77" s="85"/>
      <c r="B77" s="79"/>
      <c r="C77" s="80" t="s">
        <v>76</v>
      </c>
      <c r="D77" s="76" t="s">
        <v>70</v>
      </c>
      <c r="E77" s="76" t="s">
        <v>70</v>
      </c>
      <c r="F77" s="43" t="s">
        <v>70</v>
      </c>
      <c r="G77" s="87"/>
      <c r="H77" s="79"/>
      <c r="I77" s="80" t="s">
        <v>76</v>
      </c>
      <c r="J77" s="76" t="s">
        <v>70</v>
      </c>
      <c r="K77" s="76" t="s">
        <v>70</v>
      </c>
      <c r="L77" s="43" t="s">
        <v>70</v>
      </c>
      <c r="M77" s="388"/>
      <c r="AC77" s="66"/>
      <c r="AE77" s="53"/>
    </row>
    <row r="78" spans="1:31" ht="13.5" customHeight="1">
      <c r="A78" s="85"/>
      <c r="B78" s="79"/>
      <c r="C78" s="80" t="s">
        <v>78</v>
      </c>
      <c r="D78" s="76" t="s">
        <v>70</v>
      </c>
      <c r="E78" s="76" t="s">
        <v>70</v>
      </c>
      <c r="F78" s="43" t="s">
        <v>70</v>
      </c>
      <c r="G78" s="87"/>
      <c r="H78" s="79"/>
      <c r="I78" s="80" t="s">
        <v>78</v>
      </c>
      <c r="J78" s="76" t="s">
        <v>70</v>
      </c>
      <c r="K78" s="76" t="s">
        <v>70</v>
      </c>
      <c r="L78" s="43" t="s">
        <v>70</v>
      </c>
      <c r="M78" s="388"/>
      <c r="AC78" s="66"/>
      <c r="AE78" s="53"/>
    </row>
    <row r="79" spans="1:31" ht="13.5" customHeight="1">
      <c r="A79" s="85"/>
      <c r="B79" s="79"/>
      <c r="C79" s="80" t="s">
        <v>80</v>
      </c>
      <c r="D79" s="76" t="s">
        <v>70</v>
      </c>
      <c r="E79" s="76" t="s">
        <v>70</v>
      </c>
      <c r="F79" s="43" t="s">
        <v>70</v>
      </c>
      <c r="G79" s="87"/>
      <c r="H79" s="79"/>
      <c r="I79" s="80" t="s">
        <v>80</v>
      </c>
      <c r="J79" s="76" t="s">
        <v>70</v>
      </c>
      <c r="K79" s="76" t="s">
        <v>70</v>
      </c>
      <c r="L79" s="43" t="s">
        <v>70</v>
      </c>
      <c r="M79" s="388"/>
      <c r="AC79" s="66"/>
      <c r="AE79" s="53"/>
    </row>
    <row r="80" spans="1:31" ht="13.5" customHeight="1" thickBot="1">
      <c r="A80" s="85"/>
      <c r="B80" s="82"/>
      <c r="C80" s="83" t="s">
        <v>82</v>
      </c>
      <c r="D80" s="97" t="s">
        <v>70</v>
      </c>
      <c r="E80" s="97" t="s">
        <v>70</v>
      </c>
      <c r="F80" s="98" t="s">
        <v>70</v>
      </c>
      <c r="G80" s="87"/>
      <c r="H80" s="82"/>
      <c r="I80" s="83" t="s">
        <v>95</v>
      </c>
      <c r="J80" s="97" t="s">
        <v>70</v>
      </c>
      <c r="K80" s="97" t="s">
        <v>70</v>
      </c>
      <c r="L80" s="98" t="s">
        <v>70</v>
      </c>
      <c r="M80" s="388"/>
      <c r="AC80" s="66"/>
      <c r="AE80" s="53"/>
    </row>
    <row r="81" spans="1:31" ht="13.5" customHeight="1">
      <c r="A81" s="85"/>
      <c r="B81" s="79"/>
      <c r="C81" s="75" t="s">
        <v>96</v>
      </c>
      <c r="D81" s="76" t="s">
        <v>70</v>
      </c>
      <c r="E81" s="76" t="s">
        <v>70</v>
      </c>
      <c r="F81" s="43" t="s">
        <v>70</v>
      </c>
      <c r="G81" s="87"/>
      <c r="H81" s="79"/>
      <c r="I81" s="75" t="s">
        <v>96</v>
      </c>
      <c r="J81" s="76" t="s">
        <v>70</v>
      </c>
      <c r="K81" s="76" t="s">
        <v>70</v>
      </c>
      <c r="L81" s="43" t="s">
        <v>70</v>
      </c>
      <c r="M81" s="388"/>
      <c r="AC81" s="66"/>
      <c r="AE81" s="53"/>
    </row>
    <row r="82" spans="1:31" ht="13.5" customHeight="1">
      <c r="A82" s="85"/>
      <c r="B82" s="79"/>
      <c r="C82" s="80" t="s">
        <v>97</v>
      </c>
      <c r="D82" s="76" t="s">
        <v>70</v>
      </c>
      <c r="E82" s="76" t="s">
        <v>70</v>
      </c>
      <c r="F82" s="43" t="s">
        <v>70</v>
      </c>
      <c r="G82" s="87"/>
      <c r="H82" s="79"/>
      <c r="I82" s="80" t="s">
        <v>97</v>
      </c>
      <c r="J82" s="76" t="s">
        <v>70</v>
      </c>
      <c r="K82" s="76" t="s">
        <v>70</v>
      </c>
      <c r="L82" s="43" t="s">
        <v>70</v>
      </c>
      <c r="M82" s="388"/>
      <c r="AC82" s="66"/>
      <c r="AE82" s="53"/>
    </row>
    <row r="83" spans="1:31" ht="13.5" customHeight="1">
      <c r="A83" s="85"/>
      <c r="B83" s="79"/>
      <c r="C83" s="80" t="s">
        <v>98</v>
      </c>
      <c r="D83" s="76" t="s">
        <v>70</v>
      </c>
      <c r="E83" s="76" t="s">
        <v>70</v>
      </c>
      <c r="F83" s="43" t="s">
        <v>70</v>
      </c>
      <c r="G83" s="87"/>
      <c r="H83" s="79"/>
      <c r="I83" s="80" t="s">
        <v>98</v>
      </c>
      <c r="J83" s="76" t="s">
        <v>70</v>
      </c>
      <c r="K83" s="76" t="s">
        <v>70</v>
      </c>
      <c r="L83" s="43" t="s">
        <v>70</v>
      </c>
      <c r="M83" s="388"/>
      <c r="AC83" s="66"/>
      <c r="AE83" s="53"/>
    </row>
    <row r="84" spans="1:31" ht="13.5" customHeight="1">
      <c r="A84" s="85"/>
      <c r="B84" s="81">
        <v>13</v>
      </c>
      <c r="C84" s="80" t="s">
        <v>99</v>
      </c>
      <c r="D84" s="76" t="s">
        <v>70</v>
      </c>
      <c r="E84" s="76" t="s">
        <v>70</v>
      </c>
      <c r="F84" s="43" t="s">
        <v>70</v>
      </c>
      <c r="G84" s="87"/>
      <c r="H84" s="81">
        <v>18</v>
      </c>
      <c r="I84" s="80" t="s">
        <v>99</v>
      </c>
      <c r="J84" s="76" t="s">
        <v>70</v>
      </c>
      <c r="K84" s="76" t="s">
        <v>70</v>
      </c>
      <c r="L84" s="43" t="s">
        <v>70</v>
      </c>
      <c r="M84" s="388"/>
      <c r="AC84" s="66"/>
      <c r="AE84" s="53"/>
    </row>
    <row r="85" spans="1:31" ht="13.5" customHeight="1">
      <c r="A85" s="85"/>
      <c r="B85" s="79"/>
      <c r="C85" s="80" t="s">
        <v>100</v>
      </c>
      <c r="D85" s="76" t="s">
        <v>70</v>
      </c>
      <c r="E85" s="76" t="s">
        <v>70</v>
      </c>
      <c r="F85" s="43" t="s">
        <v>70</v>
      </c>
      <c r="G85" s="87"/>
      <c r="H85" s="79"/>
      <c r="I85" s="80" t="s">
        <v>100</v>
      </c>
      <c r="J85" s="76" t="s">
        <v>70</v>
      </c>
      <c r="K85" s="76" t="s">
        <v>70</v>
      </c>
      <c r="L85" s="43" t="s">
        <v>70</v>
      </c>
      <c r="M85" s="388"/>
      <c r="AC85" s="66"/>
      <c r="AE85" s="53"/>
    </row>
    <row r="86" spans="1:31" ht="13.5" customHeight="1">
      <c r="A86" s="85"/>
      <c r="B86" s="79"/>
      <c r="C86" s="80" t="s">
        <v>101</v>
      </c>
      <c r="D86" s="76" t="s">
        <v>70</v>
      </c>
      <c r="E86" s="76" t="s">
        <v>70</v>
      </c>
      <c r="F86" s="43" t="s">
        <v>70</v>
      </c>
      <c r="G86" s="87"/>
      <c r="H86" s="79"/>
      <c r="I86" s="80" t="s">
        <v>101</v>
      </c>
      <c r="J86" s="76" t="s">
        <v>70</v>
      </c>
      <c r="K86" s="76" t="s">
        <v>70</v>
      </c>
      <c r="L86" s="43" t="s">
        <v>70</v>
      </c>
      <c r="M86" s="388"/>
      <c r="AC86" s="66"/>
      <c r="AE86" s="53"/>
    </row>
    <row r="87" spans="1:31" ht="13.5" customHeight="1">
      <c r="A87" s="85"/>
      <c r="B87" s="79"/>
      <c r="C87" s="80" t="s">
        <v>102</v>
      </c>
      <c r="D87" s="76" t="s">
        <v>70</v>
      </c>
      <c r="E87" s="76" t="s">
        <v>70</v>
      </c>
      <c r="F87" s="43" t="s">
        <v>70</v>
      </c>
      <c r="G87" s="87"/>
      <c r="H87" s="79"/>
      <c r="I87" s="80" t="s">
        <v>102</v>
      </c>
      <c r="J87" s="76" t="s">
        <v>70</v>
      </c>
      <c r="K87" s="76" t="s">
        <v>70</v>
      </c>
      <c r="L87" s="43" t="s">
        <v>70</v>
      </c>
      <c r="M87" s="388"/>
      <c r="AC87" s="66"/>
      <c r="AD87" s="53"/>
    </row>
    <row r="88" spans="1:31" ht="13.5" customHeight="1" thickBot="1">
      <c r="A88" s="85"/>
      <c r="B88" s="79"/>
      <c r="C88" s="83" t="s">
        <v>95</v>
      </c>
      <c r="D88" s="93" t="s">
        <v>70</v>
      </c>
      <c r="E88" s="93" t="s">
        <v>70</v>
      </c>
      <c r="F88" s="94" t="s">
        <v>70</v>
      </c>
      <c r="G88" s="87"/>
      <c r="H88" s="79"/>
      <c r="I88" s="83" t="s">
        <v>95</v>
      </c>
      <c r="J88" s="93" t="s">
        <v>70</v>
      </c>
      <c r="K88" s="93" t="s">
        <v>70</v>
      </c>
      <c r="L88" s="94" t="s">
        <v>70</v>
      </c>
      <c r="M88" s="388"/>
      <c r="AC88" s="66"/>
    </row>
    <row r="89" spans="1:31" ht="13.5" customHeight="1">
      <c r="A89" s="85"/>
      <c r="B89" s="89"/>
      <c r="C89" s="75" t="s">
        <v>96</v>
      </c>
      <c r="D89" s="95" t="s">
        <v>70</v>
      </c>
      <c r="E89" s="95" t="s">
        <v>70</v>
      </c>
      <c r="F89" s="96" t="s">
        <v>70</v>
      </c>
      <c r="G89" s="87"/>
      <c r="H89" s="89"/>
      <c r="I89" s="75" t="s">
        <v>96</v>
      </c>
      <c r="J89" s="95" t="s">
        <v>70</v>
      </c>
      <c r="K89" s="95" t="s">
        <v>70</v>
      </c>
      <c r="L89" s="96" t="s">
        <v>70</v>
      </c>
      <c r="M89" s="388"/>
      <c r="AC89" s="66"/>
    </row>
    <row r="90" spans="1:31" ht="13.5" customHeight="1">
      <c r="A90" s="85"/>
      <c r="B90" s="79"/>
      <c r="C90" s="80" t="s">
        <v>97</v>
      </c>
      <c r="D90" s="76" t="s">
        <v>70</v>
      </c>
      <c r="E90" s="76" t="s">
        <v>70</v>
      </c>
      <c r="F90" s="43" t="s">
        <v>70</v>
      </c>
      <c r="G90" s="87"/>
      <c r="H90" s="79"/>
      <c r="I90" s="80" t="s">
        <v>97</v>
      </c>
      <c r="J90" s="76" t="s">
        <v>70</v>
      </c>
      <c r="K90" s="76" t="s">
        <v>70</v>
      </c>
      <c r="L90" s="43" t="s">
        <v>70</v>
      </c>
      <c r="M90" s="388"/>
      <c r="AC90" s="66"/>
    </row>
    <row r="91" spans="1:31" ht="13.5" customHeight="1">
      <c r="A91" s="85"/>
      <c r="B91" s="79"/>
      <c r="C91" s="80" t="s">
        <v>98</v>
      </c>
      <c r="D91" s="76" t="s">
        <v>70</v>
      </c>
      <c r="E91" s="76" t="s">
        <v>70</v>
      </c>
      <c r="F91" s="43" t="s">
        <v>70</v>
      </c>
      <c r="G91" s="87"/>
      <c r="H91" s="79"/>
      <c r="I91" s="80" t="s">
        <v>98</v>
      </c>
      <c r="J91" s="76" t="s">
        <v>70</v>
      </c>
      <c r="K91" s="76" t="s">
        <v>70</v>
      </c>
      <c r="L91" s="43" t="s">
        <v>70</v>
      </c>
      <c r="M91" s="388"/>
      <c r="AC91" s="66"/>
    </row>
    <row r="92" spans="1:31" ht="13.5" customHeight="1">
      <c r="A92" s="85"/>
      <c r="B92" s="81">
        <v>14</v>
      </c>
      <c r="C92" s="80" t="s">
        <v>99</v>
      </c>
      <c r="D92" s="76" t="s">
        <v>70</v>
      </c>
      <c r="E92" s="76" t="s">
        <v>70</v>
      </c>
      <c r="F92" s="43" t="s">
        <v>70</v>
      </c>
      <c r="G92" s="87"/>
      <c r="H92" s="81">
        <v>19</v>
      </c>
      <c r="I92" s="80" t="s">
        <v>99</v>
      </c>
      <c r="J92" s="76" t="s">
        <v>70</v>
      </c>
      <c r="K92" s="76" t="s">
        <v>70</v>
      </c>
      <c r="L92" s="43" t="s">
        <v>70</v>
      </c>
      <c r="M92" s="388"/>
      <c r="AC92" s="66"/>
    </row>
    <row r="93" spans="1:31" ht="13.5" customHeight="1">
      <c r="A93" s="85"/>
      <c r="B93" s="79"/>
      <c r="C93" s="80" t="s">
        <v>100</v>
      </c>
      <c r="D93" s="76" t="s">
        <v>70</v>
      </c>
      <c r="E93" s="76" t="s">
        <v>70</v>
      </c>
      <c r="F93" s="43" t="s">
        <v>70</v>
      </c>
      <c r="G93" s="87"/>
      <c r="H93" s="79"/>
      <c r="I93" s="80" t="s">
        <v>100</v>
      </c>
      <c r="J93" s="76" t="s">
        <v>70</v>
      </c>
      <c r="K93" s="76" t="s">
        <v>70</v>
      </c>
      <c r="L93" s="43" t="s">
        <v>70</v>
      </c>
      <c r="M93" s="388"/>
      <c r="AC93" s="66"/>
    </row>
    <row r="94" spans="1:31" ht="13.5" customHeight="1">
      <c r="A94" s="85"/>
      <c r="B94" s="79"/>
      <c r="C94" s="80" t="s">
        <v>101</v>
      </c>
      <c r="D94" s="76" t="s">
        <v>70</v>
      </c>
      <c r="E94" s="76" t="s">
        <v>70</v>
      </c>
      <c r="F94" s="43" t="s">
        <v>70</v>
      </c>
      <c r="G94" s="87"/>
      <c r="H94" s="79"/>
      <c r="I94" s="80" t="s">
        <v>101</v>
      </c>
      <c r="J94" s="76" t="s">
        <v>70</v>
      </c>
      <c r="K94" s="76" t="s">
        <v>70</v>
      </c>
      <c r="L94" s="43" t="s">
        <v>70</v>
      </c>
      <c r="M94" s="388"/>
      <c r="AC94" s="66"/>
    </row>
    <row r="95" spans="1:31" ht="13.5" customHeight="1">
      <c r="A95" s="85"/>
      <c r="B95" s="79"/>
      <c r="C95" s="80" t="s">
        <v>102</v>
      </c>
      <c r="D95" s="76" t="s">
        <v>70</v>
      </c>
      <c r="E95" s="76" t="s">
        <v>70</v>
      </c>
      <c r="F95" s="43" t="s">
        <v>70</v>
      </c>
      <c r="G95" s="87"/>
      <c r="H95" s="79"/>
      <c r="I95" s="80" t="s">
        <v>102</v>
      </c>
      <c r="J95" s="76" t="s">
        <v>70</v>
      </c>
      <c r="K95" s="76" t="s">
        <v>70</v>
      </c>
      <c r="L95" s="43" t="s">
        <v>70</v>
      </c>
      <c r="M95" s="388"/>
      <c r="AC95" s="66"/>
    </row>
    <row r="96" spans="1:31" ht="13.5" customHeight="1" thickBot="1">
      <c r="A96" s="85"/>
      <c r="B96" s="82"/>
      <c r="C96" s="83" t="s">
        <v>95</v>
      </c>
      <c r="D96" s="97" t="s">
        <v>70</v>
      </c>
      <c r="E96" s="97" t="s">
        <v>70</v>
      </c>
      <c r="F96" s="98" t="s">
        <v>70</v>
      </c>
      <c r="G96" s="87"/>
      <c r="H96" s="82"/>
      <c r="I96" s="83" t="s">
        <v>95</v>
      </c>
      <c r="J96" s="97" t="s">
        <v>70</v>
      </c>
      <c r="K96" s="97" t="s">
        <v>70</v>
      </c>
      <c r="L96" s="98" t="s">
        <v>70</v>
      </c>
      <c r="M96" s="388"/>
      <c r="AC96" s="66"/>
    </row>
    <row r="97" spans="1:30" ht="13.5" customHeight="1">
      <c r="A97" s="85"/>
      <c r="B97" s="79"/>
      <c r="C97" s="75" t="s">
        <v>96</v>
      </c>
      <c r="D97" s="76" t="s">
        <v>70</v>
      </c>
      <c r="E97" s="76" t="s">
        <v>70</v>
      </c>
      <c r="F97" s="43" t="s">
        <v>70</v>
      </c>
      <c r="G97" s="87"/>
      <c r="H97" s="79"/>
      <c r="I97" s="75" t="s">
        <v>96</v>
      </c>
      <c r="J97" s="76" t="s">
        <v>70</v>
      </c>
      <c r="K97" s="76" t="s">
        <v>70</v>
      </c>
      <c r="L97" s="43" t="s">
        <v>70</v>
      </c>
      <c r="M97" s="388"/>
      <c r="AC97" s="66"/>
    </row>
    <row r="98" spans="1:30" ht="13.5" customHeight="1">
      <c r="A98" s="85"/>
      <c r="B98" s="79"/>
      <c r="C98" s="80" t="s">
        <v>97</v>
      </c>
      <c r="D98" s="76" t="s">
        <v>70</v>
      </c>
      <c r="E98" s="76" t="s">
        <v>70</v>
      </c>
      <c r="F98" s="43" t="s">
        <v>70</v>
      </c>
      <c r="G98" s="87"/>
      <c r="H98" s="79"/>
      <c r="I98" s="80" t="s">
        <v>97</v>
      </c>
      <c r="J98" s="76" t="s">
        <v>70</v>
      </c>
      <c r="K98" s="76" t="s">
        <v>70</v>
      </c>
      <c r="L98" s="43" t="s">
        <v>70</v>
      </c>
      <c r="M98" s="388"/>
      <c r="AC98" s="66"/>
    </row>
    <row r="99" spans="1:30" ht="13.5" customHeight="1">
      <c r="A99" s="85"/>
      <c r="B99" s="79"/>
      <c r="C99" s="80" t="s">
        <v>98</v>
      </c>
      <c r="D99" s="76" t="s">
        <v>70</v>
      </c>
      <c r="E99" s="76" t="s">
        <v>70</v>
      </c>
      <c r="F99" s="43" t="s">
        <v>70</v>
      </c>
      <c r="G99" s="87"/>
      <c r="H99" s="79"/>
      <c r="I99" s="80" t="s">
        <v>98</v>
      </c>
      <c r="J99" s="76" t="s">
        <v>70</v>
      </c>
      <c r="K99" s="76" t="s">
        <v>70</v>
      </c>
      <c r="L99" s="43" t="s">
        <v>70</v>
      </c>
      <c r="M99" s="388"/>
      <c r="AC99" s="66"/>
    </row>
    <row r="100" spans="1:30" ht="13.5" customHeight="1">
      <c r="A100" s="85"/>
      <c r="B100" s="79"/>
      <c r="C100" s="80" t="s">
        <v>99</v>
      </c>
      <c r="D100" s="76" t="s">
        <v>70</v>
      </c>
      <c r="E100" s="76" t="s">
        <v>70</v>
      </c>
      <c r="F100" s="43" t="s">
        <v>70</v>
      </c>
      <c r="G100" s="87"/>
      <c r="H100" s="79"/>
      <c r="I100" s="80" t="s">
        <v>99</v>
      </c>
      <c r="J100" s="76" t="s">
        <v>70</v>
      </c>
      <c r="K100" s="76" t="s">
        <v>70</v>
      </c>
      <c r="L100" s="43" t="s">
        <v>70</v>
      </c>
      <c r="M100" s="388"/>
      <c r="AD100" s="1"/>
    </row>
    <row r="101" spans="1:30" ht="13.5" customHeight="1">
      <c r="A101" s="85"/>
      <c r="B101" s="81">
        <v>15</v>
      </c>
      <c r="C101" s="80" t="s">
        <v>100</v>
      </c>
      <c r="D101" s="76" t="s">
        <v>70</v>
      </c>
      <c r="E101" s="76" t="s">
        <v>70</v>
      </c>
      <c r="F101" s="43" t="s">
        <v>70</v>
      </c>
      <c r="G101" s="87"/>
      <c r="H101" s="81">
        <v>20</v>
      </c>
      <c r="I101" s="80" t="s">
        <v>100</v>
      </c>
      <c r="J101" s="76" t="s">
        <v>70</v>
      </c>
      <c r="K101" s="76" t="s">
        <v>70</v>
      </c>
      <c r="L101" s="43" t="s">
        <v>70</v>
      </c>
      <c r="M101" s="388"/>
      <c r="AC101" s="66"/>
    </row>
    <row r="102" spans="1:30" ht="13.5" customHeight="1">
      <c r="A102" s="85"/>
      <c r="B102" s="79"/>
      <c r="C102" s="80" t="s">
        <v>101</v>
      </c>
      <c r="D102" s="76" t="s">
        <v>70</v>
      </c>
      <c r="E102" s="76" t="s">
        <v>70</v>
      </c>
      <c r="F102" s="43" t="s">
        <v>70</v>
      </c>
      <c r="G102" s="87"/>
      <c r="H102" s="79"/>
      <c r="I102" s="80" t="s">
        <v>101</v>
      </c>
      <c r="J102" s="76" t="s">
        <v>70</v>
      </c>
      <c r="K102" s="76" t="s">
        <v>70</v>
      </c>
      <c r="L102" s="43" t="s">
        <v>70</v>
      </c>
      <c r="M102" s="388"/>
      <c r="AC102" s="66"/>
    </row>
    <row r="103" spans="1:30" ht="13.5" customHeight="1">
      <c r="A103" s="85"/>
      <c r="B103" s="79"/>
      <c r="C103" s="80" t="s">
        <v>80</v>
      </c>
      <c r="D103" s="76" t="s">
        <v>70</v>
      </c>
      <c r="E103" s="76" t="s">
        <v>70</v>
      </c>
      <c r="F103" s="43" t="s">
        <v>70</v>
      </c>
      <c r="G103" s="87"/>
      <c r="H103" s="79"/>
      <c r="I103" s="80" t="s">
        <v>80</v>
      </c>
      <c r="J103" s="76" t="s">
        <v>70</v>
      </c>
      <c r="K103" s="76" t="s">
        <v>70</v>
      </c>
      <c r="L103" s="43" t="s">
        <v>70</v>
      </c>
      <c r="M103" s="388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66"/>
    </row>
    <row r="104" spans="1:30" ht="13.5" customHeight="1" thickBot="1">
      <c r="A104" s="85"/>
      <c r="B104" s="82"/>
      <c r="C104" s="83" t="s">
        <v>82</v>
      </c>
      <c r="D104" s="97" t="s">
        <v>70</v>
      </c>
      <c r="E104" s="97" t="s">
        <v>70</v>
      </c>
      <c r="F104" s="98" t="s">
        <v>70</v>
      </c>
      <c r="G104" s="87"/>
      <c r="H104" s="82"/>
      <c r="I104" s="83" t="s">
        <v>82</v>
      </c>
      <c r="J104" s="97" t="s">
        <v>70</v>
      </c>
      <c r="K104" s="97" t="s">
        <v>70</v>
      </c>
      <c r="L104" s="98" t="s">
        <v>70</v>
      </c>
      <c r="M104" s="388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66"/>
    </row>
    <row r="105" spans="1:30" ht="15" customHeight="1">
      <c r="A105" s="85"/>
      <c r="B105" s="87"/>
      <c r="C105" s="86"/>
      <c r="D105" s="86"/>
      <c r="E105" s="86"/>
      <c r="F105" s="86"/>
      <c r="G105" s="86"/>
      <c r="H105" s="86"/>
      <c r="I105" s="86"/>
      <c r="J105" s="86"/>
      <c r="K105" s="86"/>
      <c r="L105" s="169"/>
      <c r="M105" s="388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66"/>
    </row>
    <row r="106" spans="1:30" ht="15" customHeight="1" thickBot="1">
      <c r="A106" s="85"/>
      <c r="B106" s="87"/>
      <c r="C106" s="86"/>
      <c r="D106" s="87"/>
      <c r="E106" s="87"/>
      <c r="F106" s="87"/>
      <c r="G106" s="87"/>
      <c r="H106" s="87"/>
      <c r="I106" s="87"/>
      <c r="J106" s="87"/>
      <c r="K106" s="87"/>
      <c r="L106" s="86"/>
      <c r="M106" s="388"/>
      <c r="AC106" s="66"/>
    </row>
    <row r="107" spans="1:30" ht="20.25" customHeight="1">
      <c r="A107" s="85"/>
      <c r="B107" s="87"/>
      <c r="C107" s="86"/>
      <c r="D107" s="692"/>
      <c r="E107" s="689"/>
      <c r="F107" s="688" t="s">
        <v>65</v>
      </c>
      <c r="G107" s="695"/>
      <c r="H107" s="689"/>
      <c r="I107" s="688" t="s">
        <v>66</v>
      </c>
      <c r="J107" s="689"/>
      <c r="K107" s="699" t="s">
        <v>67</v>
      </c>
      <c r="L107" s="700"/>
      <c r="M107" s="388"/>
      <c r="AC107" s="66"/>
    </row>
    <row r="108" spans="1:30" ht="20.25" customHeight="1">
      <c r="A108" s="85"/>
      <c r="B108" s="87"/>
      <c r="C108" s="86"/>
      <c r="D108" s="693" t="s">
        <v>103</v>
      </c>
      <c r="E108" s="694"/>
      <c r="F108" s="696" t="str">
        <f>IF(D17="－","",AVERAGE(D17:D24,D25:D32,D33:D40,D41:D48,D49:D56,D65:D72,D73:D80,D81:D88,D89:D96,D97:D104,J17:J24,J25:J32,J33:J40,J41:J48,J49:J56,J65:J72,J73:J80,J81:J88,J89:J96,J97:J104))</f>
        <v/>
      </c>
      <c r="G108" s="697"/>
      <c r="H108" s="698"/>
      <c r="I108" s="690" t="str">
        <f>IF(E17="－","",AVERAGE(E17:E24,E25:E32,E33:E40,E41:E48,E49:E56,E65:E72,E73:E80,E81:E88,E89:E96,E97:E104,K17:K24,K25:K32,K33:K40,K41:K48,K49:K56,K65:K72,K73:K80,K81:K88,K89:K96,K97:K104))</f>
        <v/>
      </c>
      <c r="J108" s="691"/>
      <c r="K108" s="701" t="str">
        <f>IF(F17="－","",AVERAGE(F17:F24,F25:F32,F33:F40,F41:F48,F49:F56,F65:F72,F73:F80,F81:F88,F89:F96,F97:F104,L17:L24,L25:L32,L33:L40,L41:L48,L49:L56,L65:L72,L73:L80,L81:L88,L89:L96,L97:L104))</f>
        <v/>
      </c>
      <c r="L108" s="702"/>
      <c r="M108" s="388"/>
      <c r="AC108" s="66"/>
    </row>
    <row r="109" spans="1:30" ht="20.25" customHeight="1" thickBot="1">
      <c r="A109" s="85"/>
      <c r="B109" s="87"/>
      <c r="C109" s="86"/>
      <c r="D109" s="712" t="s">
        <v>104</v>
      </c>
      <c r="E109" s="713"/>
      <c r="F109" s="714" t="str">
        <f>IF(D17="－","",STDEVP(D17:D24,D25:D32,D33:D40,D41:D48,D49:D56,D65:D72,D73:D80,D81:D88,D89:D96,D97:D104,J17:J24,J25:J32,J33:J40,J41:J48,J49:J56,J65:J72,J73:J80,J81:J88,J89:J96,J97:J104))</f>
        <v/>
      </c>
      <c r="G109" s="715"/>
      <c r="H109" s="716"/>
      <c r="I109" s="710" t="str">
        <f>IF(E17="－","",STDEVP(E17:E24,E25:E32,E33:E40,E41:E48,E49:E56,E65:E72,E73:E80,E81:E88,E89:E96,E97:E104,K17:K24,K25:K32,K33:K40,K41:K48,K49:K56,K65:K72,K73:K80,K81:K88,K89:K96,K97:K104))</f>
        <v/>
      </c>
      <c r="J109" s="711"/>
      <c r="K109" s="703" t="str">
        <f>IF(F17="－","",STDEVP(F17:F24,F25:F32,F33:F40,F41:F48,F49:F56,F65:F72,F73:F80,F81:F88,F89:F96,F97:F104,L17:L24,L25:L32,L33:L40,L41:L48,L49:L56,L65:L72,L73:L80,L81:L88,L89:L96,L97:L104))</f>
        <v/>
      </c>
      <c r="L109" s="704"/>
      <c r="M109" s="388"/>
      <c r="AC109" s="66"/>
    </row>
    <row r="110" spans="1:30" s="13" customFormat="1" ht="31.5" customHeight="1" thickBot="1">
      <c r="A110" s="85"/>
      <c r="B110" s="87"/>
      <c r="C110" s="86"/>
      <c r="D110" s="708" t="s">
        <v>105</v>
      </c>
      <c r="E110" s="709"/>
      <c r="F110" s="705" t="str">
        <f>IF(F109="","",AVERAGE(F109:L109))</f>
        <v/>
      </c>
      <c r="G110" s="706"/>
      <c r="H110" s="706"/>
      <c r="I110" s="706"/>
      <c r="J110" s="706"/>
      <c r="K110" s="706"/>
      <c r="L110" s="707"/>
      <c r="M110" s="88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D110" s="53"/>
    </row>
    <row r="111" spans="1:30" s="13" customFormat="1" ht="18" customHeight="1">
      <c r="A111" s="85"/>
      <c r="B111" s="87"/>
      <c r="C111" s="86"/>
      <c r="D111" s="87"/>
      <c r="E111" s="87"/>
      <c r="F111" s="87"/>
      <c r="G111" s="87"/>
      <c r="H111" s="87"/>
      <c r="I111" s="87"/>
      <c r="J111" s="87"/>
      <c r="K111" s="87"/>
      <c r="L111" s="86"/>
      <c r="M111" s="88"/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30" ht="15" customHeight="1" thickBot="1">
      <c r="A112" s="144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91"/>
      <c r="P112" s="13"/>
    </row>
    <row r="113" spans="1:30" ht="15" customHeight="1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</row>
    <row r="114" spans="1:30" ht="19.5" customHeight="1" thickBot="1">
      <c r="A114" s="671" t="s">
        <v>321</v>
      </c>
      <c r="B114" s="672"/>
      <c r="C114" s="672"/>
      <c r="D114" s="672"/>
      <c r="E114" s="672"/>
      <c r="F114" s="672"/>
      <c r="G114" s="672"/>
      <c r="H114" s="672"/>
      <c r="I114" s="672"/>
      <c r="J114" s="672"/>
      <c r="K114" s="672"/>
      <c r="L114" s="672"/>
      <c r="M114" s="673"/>
    </row>
    <row r="115" spans="1:30" ht="28.5" customHeight="1" thickTop="1">
      <c r="A115" s="665" t="s">
        <v>145</v>
      </c>
      <c r="B115" s="666"/>
      <c r="C115" s="669" t="str">
        <f>+C3</f>
        <v>コンベクションオーブン　（　７．均一性　）</v>
      </c>
      <c r="D115" s="670"/>
      <c r="E115" s="670"/>
      <c r="F115" s="670"/>
      <c r="G115" s="670"/>
      <c r="H115" s="670"/>
      <c r="I115" s="402"/>
      <c r="J115" s="402"/>
      <c r="K115" s="669" t="str">
        <f>+K3</f>
        <v/>
      </c>
      <c r="L115" s="670"/>
      <c r="M115" s="676"/>
      <c r="AD115" s="1"/>
    </row>
    <row r="116" spans="1:30" ht="18" customHeight="1" thickBot="1">
      <c r="A116" s="667" t="s">
        <v>177</v>
      </c>
      <c r="B116" s="668"/>
      <c r="C116" s="677" t="str">
        <f>IF(表紙!$B$6=0,"",表紙!$B$6)</f>
        <v/>
      </c>
      <c r="D116" s="677"/>
      <c r="E116" s="677"/>
      <c r="F116" s="677"/>
      <c r="G116" s="678"/>
      <c r="H116" s="674" t="s">
        <v>1</v>
      </c>
      <c r="I116" s="675"/>
      <c r="J116" s="638" t="str">
        <f>IF(表紙!$H$5=0,"",表紙!$H$5)</f>
        <v/>
      </c>
      <c r="K116" s="607"/>
      <c r="L116" s="607"/>
      <c r="M116" s="639"/>
      <c r="AD116" s="1"/>
    </row>
    <row r="117" spans="1:30" ht="15" customHeight="1">
      <c r="A117" s="129"/>
      <c r="B117" s="91"/>
      <c r="C117" s="87"/>
      <c r="D117" s="87"/>
      <c r="E117" s="86"/>
      <c r="F117" s="86"/>
      <c r="G117" s="87"/>
      <c r="H117" s="87"/>
      <c r="I117" s="87"/>
      <c r="J117" s="87"/>
      <c r="K117" s="86"/>
      <c r="L117" s="86"/>
      <c r="M117" s="88"/>
      <c r="AD117" s="1"/>
    </row>
    <row r="118" spans="1:30" ht="15" customHeight="1">
      <c r="A118" s="125" t="s">
        <v>284</v>
      </c>
      <c r="B118" s="87"/>
      <c r="C118" s="86"/>
      <c r="D118" s="86"/>
      <c r="E118" s="86"/>
      <c r="F118" s="86"/>
      <c r="G118" s="87"/>
      <c r="H118" s="87"/>
      <c r="I118" s="87"/>
      <c r="J118" s="87"/>
      <c r="K118" s="86"/>
      <c r="L118" s="86"/>
      <c r="M118" s="88"/>
      <c r="AD118" s="1"/>
    </row>
    <row r="119" spans="1:30" ht="15" customHeight="1">
      <c r="A119" s="85"/>
      <c r="B119" s="87"/>
      <c r="C119" s="86"/>
      <c r="D119" s="86"/>
      <c r="E119" s="87"/>
      <c r="F119" s="87"/>
      <c r="G119" s="87"/>
      <c r="H119" s="87"/>
      <c r="I119" s="87"/>
      <c r="J119" s="87"/>
      <c r="K119" s="86"/>
      <c r="L119" s="86"/>
      <c r="M119" s="88"/>
      <c r="AD119" s="1"/>
    </row>
    <row r="120" spans="1:30" ht="15" customHeight="1">
      <c r="A120" s="85"/>
      <c r="B120" s="87"/>
      <c r="C120" s="86"/>
      <c r="D120" s="86"/>
      <c r="E120" s="87"/>
      <c r="F120" s="87"/>
      <c r="G120" s="87"/>
      <c r="H120" s="87"/>
      <c r="I120" s="87"/>
      <c r="J120" s="87"/>
      <c r="K120" s="86"/>
      <c r="L120" s="86"/>
      <c r="M120" s="88"/>
      <c r="AD120" s="1"/>
    </row>
    <row r="121" spans="1:30" ht="15" customHeight="1">
      <c r="A121" s="85"/>
      <c r="B121" s="87"/>
      <c r="C121" s="86"/>
      <c r="D121" s="86"/>
      <c r="E121" s="87"/>
      <c r="F121" s="87"/>
      <c r="G121" s="87"/>
      <c r="H121" s="87"/>
      <c r="I121" s="87"/>
      <c r="J121" s="87"/>
      <c r="K121" s="86"/>
      <c r="L121" s="86"/>
      <c r="M121" s="88"/>
      <c r="AD121" s="1"/>
    </row>
    <row r="122" spans="1:30" ht="15" customHeight="1">
      <c r="A122" s="85"/>
      <c r="B122" s="87"/>
      <c r="C122" s="86"/>
      <c r="D122" s="86"/>
      <c r="E122" s="87"/>
      <c r="F122" s="87"/>
      <c r="G122" s="87"/>
      <c r="H122" s="87"/>
      <c r="I122" s="87"/>
      <c r="J122" s="87"/>
      <c r="K122" s="86"/>
      <c r="L122" s="86"/>
      <c r="M122" s="88"/>
      <c r="AD122" s="1"/>
    </row>
    <row r="123" spans="1:30" ht="15" customHeight="1">
      <c r="A123" s="85"/>
      <c r="B123" s="87"/>
      <c r="C123" s="86"/>
      <c r="D123" s="86"/>
      <c r="E123" s="87"/>
      <c r="F123" s="87"/>
      <c r="G123" s="87"/>
      <c r="H123" s="87"/>
      <c r="I123" s="87"/>
      <c r="J123" s="87"/>
      <c r="K123" s="86"/>
      <c r="L123" s="86"/>
      <c r="M123" s="88"/>
      <c r="AD123" s="1"/>
    </row>
    <row r="124" spans="1:30" ht="15" customHeight="1">
      <c r="A124" s="85"/>
      <c r="B124" s="87"/>
      <c r="C124" s="86"/>
      <c r="D124" s="86"/>
      <c r="E124" s="87"/>
      <c r="F124" s="86"/>
      <c r="G124" s="86"/>
      <c r="H124" s="87"/>
      <c r="I124" s="87"/>
      <c r="J124" s="87"/>
      <c r="K124" s="86"/>
      <c r="L124" s="86"/>
      <c r="M124" s="88"/>
      <c r="AD124" s="1"/>
    </row>
    <row r="125" spans="1:30" ht="15" customHeight="1">
      <c r="A125" s="85"/>
      <c r="B125" s="87"/>
      <c r="C125" s="86"/>
      <c r="D125" s="86"/>
      <c r="E125" s="87"/>
      <c r="F125" s="86"/>
      <c r="G125" s="86"/>
      <c r="H125" s="87"/>
      <c r="I125" s="87"/>
      <c r="J125" s="87"/>
      <c r="K125" s="86"/>
      <c r="L125" s="86"/>
      <c r="M125" s="88"/>
      <c r="AD125" s="1"/>
    </row>
    <row r="126" spans="1:30" ht="15" customHeight="1">
      <c r="A126" s="85"/>
      <c r="B126" s="87"/>
      <c r="C126" s="86"/>
      <c r="D126" s="86"/>
      <c r="E126" s="86"/>
      <c r="F126" s="86"/>
      <c r="G126" s="86"/>
      <c r="H126" s="87"/>
      <c r="I126" s="87"/>
      <c r="J126" s="87"/>
      <c r="K126" s="86"/>
      <c r="L126" s="86"/>
      <c r="M126" s="88"/>
      <c r="AD126" s="1"/>
    </row>
    <row r="127" spans="1:30" ht="15" customHeight="1">
      <c r="A127" s="85"/>
      <c r="B127" s="87"/>
      <c r="C127" s="86"/>
      <c r="D127" s="86"/>
      <c r="E127" s="86"/>
      <c r="F127" s="86"/>
      <c r="G127" s="86"/>
      <c r="H127" s="87"/>
      <c r="I127" s="87"/>
      <c r="J127" s="87"/>
      <c r="K127" s="86"/>
      <c r="L127" s="86"/>
      <c r="M127" s="88"/>
      <c r="AD127" s="1"/>
    </row>
    <row r="128" spans="1:30" ht="15" customHeight="1">
      <c r="A128" s="85"/>
      <c r="B128" s="87"/>
      <c r="C128" s="86"/>
      <c r="D128" s="86"/>
      <c r="E128" s="86"/>
      <c r="F128" s="86"/>
      <c r="G128" s="86"/>
      <c r="H128" s="87"/>
      <c r="I128" s="87"/>
      <c r="J128" s="87"/>
      <c r="K128" s="86"/>
      <c r="L128" s="86"/>
      <c r="M128" s="88"/>
      <c r="AD128" s="1"/>
    </row>
    <row r="129" spans="1:30" ht="15" customHeight="1">
      <c r="A129" s="85"/>
      <c r="B129" s="87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8"/>
      <c r="AD129" s="1"/>
    </row>
    <row r="130" spans="1:30" ht="15" customHeight="1">
      <c r="A130" s="85"/>
      <c r="B130" s="87"/>
      <c r="C130" s="86"/>
      <c r="D130" s="86"/>
      <c r="E130" s="86"/>
      <c r="F130" s="86"/>
      <c r="G130" s="86"/>
      <c r="H130" s="87"/>
      <c r="I130" s="87"/>
      <c r="J130" s="87"/>
      <c r="K130" s="86"/>
      <c r="L130" s="86"/>
      <c r="M130" s="88"/>
      <c r="AD130" s="1"/>
    </row>
    <row r="131" spans="1:30" ht="15" customHeight="1">
      <c r="A131" s="85"/>
      <c r="B131" s="87"/>
      <c r="C131" s="86"/>
      <c r="D131" s="86"/>
      <c r="E131" s="86"/>
      <c r="F131" s="86"/>
      <c r="G131" s="86"/>
      <c r="H131" s="87"/>
      <c r="I131" s="87"/>
      <c r="J131" s="87"/>
      <c r="K131" s="86"/>
      <c r="L131" s="86"/>
      <c r="M131" s="88"/>
      <c r="AD131" s="1"/>
    </row>
    <row r="132" spans="1:30" ht="15" customHeight="1">
      <c r="A132" s="85"/>
      <c r="B132" s="87"/>
      <c r="C132" s="86"/>
      <c r="D132" s="86"/>
      <c r="E132" s="86"/>
      <c r="F132" s="86"/>
      <c r="G132" s="86"/>
      <c r="H132" s="87"/>
      <c r="I132" s="87"/>
      <c r="J132" s="87"/>
      <c r="K132" s="86"/>
      <c r="L132" s="86"/>
      <c r="M132" s="88"/>
      <c r="AD132" s="1"/>
    </row>
    <row r="133" spans="1:30" ht="15" customHeight="1">
      <c r="A133" s="85"/>
      <c r="B133" s="87"/>
      <c r="C133" s="86"/>
      <c r="D133" s="86"/>
      <c r="E133" s="86"/>
      <c r="F133" s="86"/>
      <c r="G133" s="86"/>
      <c r="H133" s="87"/>
      <c r="I133" s="87"/>
      <c r="J133" s="87"/>
      <c r="K133" s="86"/>
      <c r="L133" s="86"/>
      <c r="M133" s="88"/>
      <c r="AD133" s="1"/>
    </row>
    <row r="134" spans="1:30" ht="15" customHeight="1">
      <c r="A134" s="85"/>
      <c r="B134" s="87"/>
      <c r="C134" s="86"/>
      <c r="D134" s="86"/>
      <c r="E134" s="86"/>
      <c r="F134" s="86"/>
      <c r="G134" s="87"/>
      <c r="H134" s="87"/>
      <c r="I134" s="87"/>
      <c r="J134" s="87"/>
      <c r="K134" s="86"/>
      <c r="L134" s="86"/>
      <c r="M134" s="88"/>
      <c r="AD134" s="1"/>
    </row>
    <row r="135" spans="1:30" ht="15" customHeight="1">
      <c r="A135" s="85"/>
      <c r="B135" s="87"/>
      <c r="C135" s="86"/>
      <c r="D135" s="86"/>
      <c r="E135" s="86"/>
      <c r="F135" s="86"/>
      <c r="G135" s="87"/>
      <c r="H135" s="87"/>
      <c r="I135" s="87"/>
      <c r="J135" s="87"/>
      <c r="K135" s="86"/>
      <c r="L135" s="86"/>
      <c r="M135" s="88"/>
      <c r="AD135" s="1"/>
    </row>
    <row r="136" spans="1:30" ht="15" customHeight="1">
      <c r="A136" s="85"/>
      <c r="B136" s="87"/>
      <c r="C136" s="86"/>
      <c r="D136" s="86"/>
      <c r="E136" s="86"/>
      <c r="F136" s="86"/>
      <c r="G136" s="86"/>
      <c r="H136" s="87"/>
      <c r="I136" s="87"/>
      <c r="J136" s="87"/>
      <c r="K136" s="86"/>
      <c r="L136" s="86"/>
      <c r="M136" s="88"/>
      <c r="AD136" s="1"/>
    </row>
    <row r="137" spans="1:30" ht="15" customHeight="1">
      <c r="A137" s="85"/>
      <c r="B137" s="87"/>
      <c r="C137" s="86"/>
      <c r="D137" s="86"/>
      <c r="E137" s="86"/>
      <c r="F137" s="86"/>
      <c r="G137" s="86"/>
      <c r="H137" s="87"/>
      <c r="I137" s="87"/>
      <c r="J137" s="87"/>
      <c r="K137" s="86"/>
      <c r="L137" s="86"/>
      <c r="M137" s="88"/>
      <c r="AD137" s="1"/>
    </row>
    <row r="138" spans="1:30" ht="15" customHeight="1">
      <c r="A138" s="85"/>
      <c r="B138" s="87"/>
      <c r="C138" s="86"/>
      <c r="D138" s="86"/>
      <c r="E138" s="86"/>
      <c r="F138" s="86"/>
      <c r="G138" s="86"/>
      <c r="H138" s="87"/>
      <c r="I138" s="87"/>
      <c r="J138" s="87"/>
      <c r="K138" s="86"/>
      <c r="L138" s="86"/>
      <c r="M138" s="88"/>
      <c r="AD138" s="1"/>
    </row>
    <row r="139" spans="1:30" ht="15" customHeight="1">
      <c r="A139" s="85"/>
      <c r="B139" s="87"/>
      <c r="C139" s="86"/>
      <c r="D139" s="86"/>
      <c r="E139" s="86"/>
      <c r="F139" s="86"/>
      <c r="G139" s="86"/>
      <c r="H139" s="87"/>
      <c r="I139" s="87"/>
      <c r="J139" s="87"/>
      <c r="K139" s="86"/>
      <c r="L139" s="86"/>
      <c r="M139" s="88"/>
      <c r="AD139" s="1"/>
    </row>
    <row r="140" spans="1:30" ht="15" customHeight="1">
      <c r="A140" s="85"/>
      <c r="B140" s="87"/>
      <c r="C140" s="86"/>
      <c r="D140" s="86"/>
      <c r="E140" s="86"/>
      <c r="F140" s="86"/>
      <c r="G140" s="86"/>
      <c r="H140" s="87"/>
      <c r="I140" s="87"/>
      <c r="J140" s="87"/>
      <c r="K140" s="86"/>
      <c r="L140" s="86"/>
      <c r="M140" s="88"/>
      <c r="AD140" s="1"/>
    </row>
    <row r="141" spans="1:30" ht="15" customHeight="1">
      <c r="A141" s="85"/>
      <c r="B141" s="87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8"/>
      <c r="AD141" s="1"/>
    </row>
    <row r="142" spans="1:30" ht="15" customHeight="1">
      <c r="A142" s="85"/>
      <c r="B142" s="87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8"/>
      <c r="AD142" s="1"/>
    </row>
    <row r="143" spans="1:30" ht="15" customHeight="1">
      <c r="A143" s="85"/>
      <c r="B143" s="87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8"/>
      <c r="AD143" s="1"/>
    </row>
    <row r="144" spans="1:30" ht="15" customHeight="1">
      <c r="A144" s="85"/>
      <c r="B144" s="87"/>
      <c r="C144" s="86"/>
      <c r="D144" s="87"/>
      <c r="E144" s="92"/>
      <c r="F144" s="92"/>
      <c r="G144" s="92"/>
      <c r="H144" s="92"/>
      <c r="I144" s="92"/>
      <c r="J144" s="92"/>
      <c r="K144" s="86"/>
      <c r="L144" s="86"/>
      <c r="M144" s="88"/>
      <c r="AD144" s="1"/>
    </row>
    <row r="145" spans="1:31" ht="15" customHeight="1">
      <c r="A145" s="85"/>
      <c r="B145" s="87"/>
      <c r="C145" s="86"/>
      <c r="D145" s="92"/>
      <c r="E145" s="92"/>
      <c r="F145" s="92"/>
      <c r="G145" s="92"/>
      <c r="H145" s="92"/>
      <c r="I145" s="92"/>
      <c r="J145" s="92"/>
      <c r="K145" s="86"/>
      <c r="L145" s="86"/>
      <c r="M145" s="88"/>
      <c r="AD145" s="1"/>
    </row>
    <row r="146" spans="1:31" ht="15" customHeight="1">
      <c r="A146" s="85"/>
      <c r="B146" s="87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8"/>
      <c r="AD146" s="1"/>
    </row>
    <row r="147" spans="1:31" ht="15" customHeight="1">
      <c r="A147" s="85"/>
      <c r="B147" s="87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8"/>
      <c r="AD147" s="1"/>
      <c r="AE147" s="54"/>
    </row>
    <row r="148" spans="1:31" ht="15" customHeight="1">
      <c r="A148" s="85"/>
      <c r="B148" s="87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8"/>
      <c r="X148" s="13"/>
      <c r="Y148" s="13"/>
      <c r="Z148" s="13"/>
      <c r="AA148" s="13"/>
      <c r="AB148" s="13"/>
      <c r="AC148" s="13"/>
      <c r="AD148" s="1"/>
      <c r="AE148" s="54"/>
    </row>
    <row r="149" spans="1:31" ht="15" customHeight="1">
      <c r="A149" s="85"/>
      <c r="B149" s="87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8"/>
      <c r="X149" s="13"/>
      <c r="Y149" s="13"/>
      <c r="Z149" s="13"/>
      <c r="AA149" s="13"/>
      <c r="AB149" s="13"/>
      <c r="AC149" s="13"/>
      <c r="AD149" s="1"/>
      <c r="AE149" s="54"/>
    </row>
    <row r="150" spans="1:31" ht="15" customHeight="1">
      <c r="A150" s="85"/>
      <c r="B150" s="87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8"/>
      <c r="AD150" s="1"/>
      <c r="AE150" s="54"/>
    </row>
    <row r="151" spans="1:31" ht="15" customHeight="1">
      <c r="A151" s="85"/>
      <c r="B151" s="87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8"/>
      <c r="AD151" s="1"/>
      <c r="AE151" s="54"/>
    </row>
    <row r="152" spans="1:31" ht="15" customHeight="1">
      <c r="A152" s="85"/>
      <c r="B152" s="87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8"/>
      <c r="AD152" s="1"/>
      <c r="AE152" s="54"/>
    </row>
    <row r="153" spans="1:31" ht="15" customHeight="1">
      <c r="A153" s="85"/>
      <c r="B153" s="87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8"/>
      <c r="AD153" s="1"/>
      <c r="AE153" s="54"/>
    </row>
    <row r="154" spans="1:31" ht="15" customHeight="1">
      <c r="A154" s="85"/>
      <c r="B154" s="87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8"/>
      <c r="AD154" s="1"/>
      <c r="AE154" s="54"/>
    </row>
    <row r="155" spans="1:31" ht="15" customHeight="1">
      <c r="A155" s="85"/>
      <c r="B155" s="87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8"/>
      <c r="AD155" s="1"/>
      <c r="AE155" s="54"/>
    </row>
    <row r="156" spans="1:31">
      <c r="A156" s="85"/>
      <c r="B156" s="87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8"/>
      <c r="AD156" s="1"/>
      <c r="AE156" s="54"/>
    </row>
    <row r="157" spans="1:31">
      <c r="A157" s="85"/>
      <c r="B157" s="87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8"/>
      <c r="AD157" s="1"/>
      <c r="AE157" s="54"/>
    </row>
    <row r="158" spans="1:31" ht="18.75" customHeight="1">
      <c r="A158" s="85"/>
      <c r="B158" s="87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8"/>
      <c r="AD158" s="1"/>
      <c r="AE158" s="54"/>
    </row>
    <row r="159" spans="1:31" ht="33.6" customHeight="1">
      <c r="A159" s="85"/>
      <c r="B159" s="87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8"/>
      <c r="AD159" s="1"/>
      <c r="AE159" s="54"/>
    </row>
    <row r="160" spans="1:31" ht="18" customHeight="1">
      <c r="A160" s="85"/>
      <c r="B160" s="87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8"/>
      <c r="AD160" s="1"/>
      <c r="AE160" s="54"/>
    </row>
    <row r="161" spans="1:31" ht="18" customHeight="1">
      <c r="A161" s="85"/>
      <c r="B161" s="87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8"/>
      <c r="AD161" s="1"/>
      <c r="AE161" s="54"/>
    </row>
    <row r="162" spans="1:31" ht="15" customHeight="1" thickBot="1">
      <c r="A162" s="144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45"/>
      <c r="AD162" s="1"/>
      <c r="AE162" s="54"/>
    </row>
    <row r="163" spans="1:31" ht="15" customHeight="1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</row>
    <row r="164" spans="1:31" ht="19.5" customHeight="1" thickBot="1">
      <c r="A164" s="671" t="s">
        <v>321</v>
      </c>
      <c r="B164" s="672"/>
      <c r="C164" s="672"/>
      <c r="D164" s="672"/>
      <c r="E164" s="672"/>
      <c r="F164" s="672"/>
      <c r="G164" s="672"/>
      <c r="H164" s="672"/>
      <c r="I164" s="672"/>
      <c r="J164" s="672"/>
      <c r="K164" s="672"/>
      <c r="L164" s="672"/>
      <c r="M164" s="673"/>
    </row>
    <row r="165" spans="1:31" ht="28.5" customHeight="1" thickTop="1">
      <c r="A165" s="665" t="s">
        <v>145</v>
      </c>
      <c r="B165" s="666"/>
      <c r="C165" s="669" t="str">
        <f>+C3</f>
        <v>コンベクションオーブン　（　７．均一性　）</v>
      </c>
      <c r="D165" s="670"/>
      <c r="E165" s="670"/>
      <c r="F165" s="670"/>
      <c r="G165" s="670"/>
      <c r="H165" s="670"/>
      <c r="I165" s="402"/>
      <c r="J165" s="402"/>
      <c r="K165" s="669" t="str">
        <f>+K3</f>
        <v/>
      </c>
      <c r="L165" s="670"/>
      <c r="M165" s="676"/>
    </row>
    <row r="166" spans="1:31" ht="18" customHeight="1" thickBot="1">
      <c r="A166" s="667" t="s">
        <v>177</v>
      </c>
      <c r="B166" s="668"/>
      <c r="C166" s="677" t="str">
        <f>IF(表紙!$B$6=0,"",表紙!$B$6)</f>
        <v/>
      </c>
      <c r="D166" s="677"/>
      <c r="E166" s="677"/>
      <c r="F166" s="677"/>
      <c r="G166" s="678"/>
      <c r="H166" s="674" t="s">
        <v>1</v>
      </c>
      <c r="I166" s="675"/>
      <c r="J166" s="638" t="str">
        <f>IF(表紙!$H$5=0,"",表紙!$H$5)</f>
        <v/>
      </c>
      <c r="K166" s="607"/>
      <c r="L166" s="607"/>
      <c r="M166" s="639"/>
    </row>
    <row r="167" spans="1:31" ht="15" customHeight="1">
      <c r="A167" s="129"/>
      <c r="B167" s="91"/>
      <c r="C167" s="87"/>
      <c r="D167" s="87"/>
      <c r="E167" s="86"/>
      <c r="F167" s="86"/>
      <c r="G167" s="87"/>
      <c r="H167" s="87"/>
      <c r="I167" s="87"/>
      <c r="J167" s="87"/>
      <c r="K167" s="86"/>
      <c r="L167" s="86"/>
      <c r="M167" s="88"/>
      <c r="AD167" s="1"/>
      <c r="AE167" s="54"/>
    </row>
    <row r="168" spans="1:31" ht="15" customHeight="1">
      <c r="A168" s="129" t="s">
        <v>285</v>
      </c>
      <c r="B168" s="91"/>
      <c r="C168" s="86"/>
      <c r="D168" s="86"/>
      <c r="E168" s="86"/>
      <c r="F168" s="86"/>
      <c r="G168" s="87"/>
      <c r="H168" s="87"/>
      <c r="I168" s="87"/>
      <c r="J168" s="87"/>
      <c r="K168" s="86"/>
      <c r="L168" s="86"/>
      <c r="M168" s="88"/>
      <c r="AD168" s="1"/>
      <c r="AE168" s="54"/>
    </row>
    <row r="169" spans="1:31" ht="15" customHeight="1">
      <c r="A169" s="85"/>
      <c r="B169" s="87"/>
      <c r="C169" s="86"/>
      <c r="D169" s="86"/>
      <c r="E169" s="87"/>
      <c r="F169" s="87"/>
      <c r="G169" s="87"/>
      <c r="H169" s="87"/>
      <c r="I169" s="87"/>
      <c r="J169" s="87"/>
      <c r="K169" s="86"/>
      <c r="L169" s="86"/>
      <c r="M169" s="88"/>
      <c r="AD169" s="1"/>
      <c r="AE169" s="54"/>
    </row>
    <row r="170" spans="1:31" ht="15" customHeight="1">
      <c r="A170" s="85"/>
      <c r="B170" s="87"/>
      <c r="C170" s="86"/>
      <c r="D170" s="86"/>
      <c r="E170" s="87"/>
      <c r="F170" s="87"/>
      <c r="G170" s="87"/>
      <c r="H170" s="87"/>
      <c r="I170" s="87"/>
      <c r="J170" s="87"/>
      <c r="K170" s="86"/>
      <c r="L170" s="86"/>
      <c r="M170" s="88"/>
      <c r="AD170" s="1"/>
      <c r="AE170" s="54"/>
    </row>
    <row r="171" spans="1:31" ht="15" customHeight="1">
      <c r="A171" s="85"/>
      <c r="B171" s="87"/>
      <c r="C171" s="86"/>
      <c r="D171" s="86"/>
      <c r="E171" s="87"/>
      <c r="F171" s="87"/>
      <c r="G171" s="87"/>
      <c r="H171" s="87"/>
      <c r="I171" s="87"/>
      <c r="J171" s="87"/>
      <c r="K171" s="86"/>
      <c r="L171" s="86"/>
      <c r="M171" s="88"/>
      <c r="AD171" s="1"/>
      <c r="AE171" s="54"/>
    </row>
    <row r="172" spans="1:31" ht="15" customHeight="1">
      <c r="A172" s="85"/>
      <c r="B172" s="87"/>
      <c r="C172" s="86"/>
      <c r="D172" s="86"/>
      <c r="E172" s="87"/>
      <c r="F172" s="87"/>
      <c r="G172" s="87"/>
      <c r="H172" s="87"/>
      <c r="I172" s="87"/>
      <c r="J172" s="87"/>
      <c r="K172" s="86"/>
      <c r="L172" s="86"/>
      <c r="M172" s="88"/>
      <c r="AD172" s="1"/>
      <c r="AE172" s="54"/>
    </row>
    <row r="173" spans="1:31" ht="15" customHeight="1">
      <c r="A173" s="85"/>
      <c r="B173" s="87"/>
      <c r="C173" s="86"/>
      <c r="D173" s="86"/>
      <c r="E173" s="87"/>
      <c r="F173" s="87"/>
      <c r="G173" s="87"/>
      <c r="H173" s="87"/>
      <c r="I173" s="87"/>
      <c r="J173" s="87"/>
      <c r="K173" s="86"/>
      <c r="L173" s="86"/>
      <c r="M173" s="88"/>
      <c r="AD173" s="1"/>
      <c r="AE173" s="54"/>
    </row>
    <row r="174" spans="1:31" ht="15" customHeight="1">
      <c r="A174" s="85"/>
      <c r="B174" s="87"/>
      <c r="C174" s="86"/>
      <c r="D174" s="86"/>
      <c r="E174" s="87"/>
      <c r="F174" s="86"/>
      <c r="G174" s="86"/>
      <c r="H174" s="87"/>
      <c r="I174" s="87"/>
      <c r="J174" s="87"/>
      <c r="K174" s="86"/>
      <c r="L174" s="86"/>
      <c r="M174" s="88"/>
      <c r="AD174" s="1"/>
      <c r="AE174" s="54"/>
    </row>
    <row r="175" spans="1:31" ht="15" customHeight="1">
      <c r="A175" s="85"/>
      <c r="B175" s="87"/>
      <c r="C175" s="86"/>
      <c r="D175" s="86"/>
      <c r="E175" s="87"/>
      <c r="F175" s="86"/>
      <c r="G175" s="86"/>
      <c r="H175" s="87"/>
      <c r="I175" s="87"/>
      <c r="J175" s="87"/>
      <c r="K175" s="86"/>
      <c r="L175" s="86"/>
      <c r="M175" s="88"/>
      <c r="AD175" s="1"/>
      <c r="AE175" s="54"/>
    </row>
    <row r="176" spans="1:31" ht="15" customHeight="1">
      <c r="A176" s="85"/>
      <c r="B176" s="87"/>
      <c r="C176" s="86"/>
      <c r="D176" s="86"/>
      <c r="E176" s="86"/>
      <c r="F176" s="86"/>
      <c r="G176" s="86"/>
      <c r="H176" s="87"/>
      <c r="I176" s="87"/>
      <c r="J176" s="87"/>
      <c r="K176" s="86"/>
      <c r="L176" s="86"/>
      <c r="M176" s="88"/>
      <c r="AD176" s="1"/>
      <c r="AE176" s="54"/>
    </row>
    <row r="177" spans="1:31" ht="15" customHeight="1">
      <c r="A177" s="85"/>
      <c r="B177" s="87"/>
      <c r="C177" s="86"/>
      <c r="D177" s="86"/>
      <c r="E177" s="86"/>
      <c r="F177" s="86"/>
      <c r="G177" s="86"/>
      <c r="H177" s="87"/>
      <c r="I177" s="87"/>
      <c r="J177" s="87"/>
      <c r="K177" s="86"/>
      <c r="L177" s="86"/>
      <c r="M177" s="88"/>
      <c r="AD177" s="1"/>
      <c r="AE177" s="54"/>
    </row>
    <row r="178" spans="1:31" ht="15" customHeight="1">
      <c r="A178" s="85"/>
      <c r="B178" s="87"/>
      <c r="C178" s="86"/>
      <c r="D178" s="86"/>
      <c r="E178" s="86"/>
      <c r="F178" s="86"/>
      <c r="G178" s="86"/>
      <c r="H178" s="87"/>
      <c r="I178" s="87"/>
      <c r="J178" s="87"/>
      <c r="K178" s="86"/>
      <c r="L178" s="86"/>
      <c r="M178" s="88"/>
      <c r="AD178" s="1"/>
      <c r="AE178" s="54"/>
    </row>
    <row r="179" spans="1:31" ht="15" customHeight="1">
      <c r="A179" s="85"/>
      <c r="B179" s="87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8"/>
      <c r="AD179" s="1"/>
      <c r="AE179" s="54"/>
    </row>
    <row r="180" spans="1:31" ht="15" customHeight="1">
      <c r="A180" s="85"/>
      <c r="B180" s="87"/>
      <c r="C180" s="86"/>
      <c r="D180" s="86"/>
      <c r="E180" s="86"/>
      <c r="F180" s="86"/>
      <c r="G180" s="86"/>
      <c r="H180" s="87"/>
      <c r="I180" s="87"/>
      <c r="J180" s="87"/>
      <c r="K180" s="86"/>
      <c r="L180" s="86"/>
      <c r="M180" s="88"/>
      <c r="AD180" s="1"/>
      <c r="AE180" s="54"/>
    </row>
    <row r="181" spans="1:31" ht="15" customHeight="1">
      <c r="A181" s="85"/>
      <c r="B181" s="87"/>
      <c r="C181" s="86"/>
      <c r="D181" s="86"/>
      <c r="E181" s="86"/>
      <c r="F181" s="86"/>
      <c r="G181" s="86"/>
      <c r="H181" s="87"/>
      <c r="I181" s="87"/>
      <c r="J181" s="87"/>
      <c r="K181" s="86"/>
      <c r="L181" s="86"/>
      <c r="M181" s="88"/>
      <c r="AD181" s="1"/>
      <c r="AE181" s="54"/>
    </row>
    <row r="182" spans="1:31" ht="15" customHeight="1">
      <c r="A182" s="85"/>
      <c r="B182" s="87"/>
      <c r="C182" s="86"/>
      <c r="D182" s="86"/>
      <c r="E182" s="86"/>
      <c r="F182" s="86"/>
      <c r="G182" s="86"/>
      <c r="H182" s="87"/>
      <c r="I182" s="87"/>
      <c r="J182" s="87"/>
      <c r="K182" s="86"/>
      <c r="L182" s="86"/>
      <c r="M182" s="88"/>
      <c r="AD182" s="1"/>
      <c r="AE182" s="54"/>
    </row>
    <row r="183" spans="1:31" ht="15" customHeight="1">
      <c r="A183" s="85"/>
      <c r="B183" s="87"/>
      <c r="C183" s="86"/>
      <c r="D183" s="86"/>
      <c r="E183" s="86"/>
      <c r="F183" s="86"/>
      <c r="G183" s="86"/>
      <c r="H183" s="87"/>
      <c r="I183" s="87"/>
      <c r="J183" s="87"/>
      <c r="K183" s="86"/>
      <c r="L183" s="86"/>
      <c r="M183" s="88"/>
      <c r="AD183" s="1"/>
      <c r="AE183" s="54"/>
    </row>
    <row r="184" spans="1:31" ht="15" customHeight="1">
      <c r="A184" s="85"/>
      <c r="B184" s="87"/>
      <c r="C184" s="86"/>
      <c r="D184" s="86"/>
      <c r="E184" s="86"/>
      <c r="F184" s="86"/>
      <c r="G184" s="87"/>
      <c r="H184" s="87"/>
      <c r="I184" s="87"/>
      <c r="J184" s="87"/>
      <c r="K184" s="86"/>
      <c r="L184" s="86"/>
      <c r="M184" s="88"/>
      <c r="AD184" s="1"/>
      <c r="AE184" s="54"/>
    </row>
    <row r="185" spans="1:31" ht="15" customHeight="1">
      <c r="A185" s="85"/>
      <c r="B185" s="87"/>
      <c r="C185" s="86"/>
      <c r="D185" s="86"/>
      <c r="E185" s="86"/>
      <c r="F185" s="86"/>
      <c r="G185" s="87"/>
      <c r="H185" s="87"/>
      <c r="I185" s="87"/>
      <c r="J185" s="87"/>
      <c r="K185" s="86"/>
      <c r="L185" s="86"/>
      <c r="M185" s="88"/>
      <c r="AD185" s="1"/>
      <c r="AE185" s="54"/>
    </row>
    <row r="186" spans="1:31" ht="15" customHeight="1">
      <c r="A186" s="85"/>
      <c r="B186" s="87"/>
      <c r="C186" s="86"/>
      <c r="D186" s="86"/>
      <c r="E186" s="86"/>
      <c r="F186" s="86"/>
      <c r="G186" s="86"/>
      <c r="H186" s="87"/>
      <c r="I186" s="87"/>
      <c r="J186" s="87"/>
      <c r="K186" s="86"/>
      <c r="L186" s="86"/>
      <c r="M186" s="88"/>
      <c r="AD186" s="1"/>
      <c r="AE186" s="54"/>
    </row>
    <row r="187" spans="1:31" ht="15" customHeight="1">
      <c r="A187" s="85"/>
      <c r="B187" s="87"/>
      <c r="C187" s="86"/>
      <c r="D187" s="86"/>
      <c r="E187" s="86"/>
      <c r="F187" s="86"/>
      <c r="G187" s="86"/>
      <c r="H187" s="87"/>
      <c r="I187" s="87"/>
      <c r="J187" s="87"/>
      <c r="K187" s="86"/>
      <c r="L187" s="86"/>
      <c r="M187" s="88"/>
      <c r="AD187" s="1"/>
      <c r="AE187" s="54"/>
    </row>
    <row r="188" spans="1:31" ht="15" customHeight="1">
      <c r="A188" s="85"/>
      <c r="B188" s="87"/>
      <c r="C188" s="86"/>
      <c r="D188" s="86"/>
      <c r="E188" s="86"/>
      <c r="F188" s="86"/>
      <c r="G188" s="86"/>
      <c r="H188" s="87"/>
      <c r="I188" s="87"/>
      <c r="J188" s="87"/>
      <c r="K188" s="86"/>
      <c r="L188" s="86"/>
      <c r="M188" s="88"/>
      <c r="AD188" s="1"/>
      <c r="AE188" s="54"/>
    </row>
    <row r="189" spans="1:31" ht="15" customHeight="1">
      <c r="A189" s="85"/>
      <c r="B189" s="87"/>
      <c r="C189" s="86"/>
      <c r="D189" s="86"/>
      <c r="E189" s="86"/>
      <c r="F189" s="86"/>
      <c r="G189" s="86"/>
      <c r="H189" s="87"/>
      <c r="I189" s="87"/>
      <c r="J189" s="87"/>
      <c r="K189" s="86"/>
      <c r="L189" s="86"/>
      <c r="M189" s="88"/>
      <c r="AD189" s="1"/>
      <c r="AE189" s="54"/>
    </row>
    <row r="190" spans="1:31" ht="15" customHeight="1">
      <c r="A190" s="85"/>
      <c r="B190" s="87"/>
      <c r="C190" s="86"/>
      <c r="D190" s="86"/>
      <c r="E190" s="86"/>
      <c r="F190" s="86"/>
      <c r="G190" s="86"/>
      <c r="H190" s="87"/>
      <c r="I190" s="87"/>
      <c r="J190" s="87"/>
      <c r="K190" s="86"/>
      <c r="L190" s="86"/>
      <c r="M190" s="88"/>
      <c r="AD190" s="1"/>
      <c r="AE190" s="54"/>
    </row>
    <row r="191" spans="1:31" ht="15" customHeight="1">
      <c r="A191" s="85"/>
      <c r="B191" s="87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8"/>
      <c r="AD191" s="1"/>
      <c r="AE191" s="54"/>
    </row>
    <row r="192" spans="1:31" ht="15" customHeight="1">
      <c r="A192" s="85"/>
      <c r="B192" s="87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8"/>
      <c r="AD192" s="1"/>
      <c r="AE192" s="54"/>
    </row>
    <row r="193" spans="1:31" ht="15" customHeight="1">
      <c r="A193" s="85"/>
      <c r="B193" s="87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8"/>
      <c r="AD193" s="1"/>
      <c r="AE193" s="54"/>
    </row>
    <row r="194" spans="1:31" ht="15" customHeight="1">
      <c r="A194" s="85"/>
      <c r="B194" s="87"/>
      <c r="C194" s="86"/>
      <c r="D194" s="87"/>
      <c r="E194" s="92"/>
      <c r="F194" s="92"/>
      <c r="G194" s="92"/>
      <c r="H194" s="92"/>
      <c r="I194" s="92"/>
      <c r="J194" s="92"/>
      <c r="K194" s="86"/>
      <c r="L194" s="86"/>
      <c r="M194" s="88"/>
      <c r="AD194" s="1"/>
      <c r="AE194" s="54"/>
    </row>
    <row r="195" spans="1:31" ht="15" customHeight="1">
      <c r="A195" s="85"/>
      <c r="B195" s="87"/>
      <c r="C195" s="86"/>
      <c r="D195" s="92"/>
      <c r="E195" s="92"/>
      <c r="F195" s="92"/>
      <c r="G195" s="92"/>
      <c r="H195" s="92"/>
      <c r="I195" s="92"/>
      <c r="J195" s="92"/>
      <c r="K195" s="86"/>
      <c r="L195" s="86"/>
      <c r="M195" s="88"/>
      <c r="AD195" s="1"/>
      <c r="AE195" s="54"/>
    </row>
    <row r="196" spans="1:31" ht="15" customHeight="1">
      <c r="A196" s="85"/>
      <c r="B196" s="87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8"/>
      <c r="AD196" s="1"/>
      <c r="AE196" s="54"/>
    </row>
    <row r="197" spans="1:31" ht="15" customHeight="1">
      <c r="A197" s="85"/>
      <c r="B197" s="87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8"/>
      <c r="AD197" s="1"/>
      <c r="AE197" s="54"/>
    </row>
    <row r="198" spans="1:31" ht="15" customHeight="1">
      <c r="A198" s="85"/>
      <c r="B198" s="87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8"/>
      <c r="AD198" s="1"/>
      <c r="AE198" s="54"/>
    </row>
    <row r="199" spans="1:31" ht="15" customHeight="1">
      <c r="A199" s="85"/>
      <c r="B199" s="87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8"/>
      <c r="AD199" s="1"/>
      <c r="AE199" s="54"/>
    </row>
    <row r="200" spans="1:31" ht="15" customHeight="1">
      <c r="A200" s="85"/>
      <c r="B200" s="87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8"/>
      <c r="AD200" s="1"/>
      <c r="AE200" s="54"/>
    </row>
    <row r="201" spans="1:31" ht="15" customHeight="1">
      <c r="A201" s="85"/>
      <c r="B201" s="87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8"/>
      <c r="AD201" s="1"/>
      <c r="AE201" s="54"/>
    </row>
    <row r="202" spans="1:31" ht="15" customHeight="1">
      <c r="A202" s="85"/>
      <c r="B202" s="87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8"/>
      <c r="AD202" s="1"/>
      <c r="AE202" s="54"/>
    </row>
    <row r="203" spans="1:31" ht="15" customHeight="1">
      <c r="A203" s="85"/>
      <c r="B203" s="87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8"/>
      <c r="AD203" s="1"/>
      <c r="AE203" s="54"/>
    </row>
    <row r="204" spans="1:31" ht="15" customHeight="1">
      <c r="A204" s="85"/>
      <c r="B204" s="87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8"/>
      <c r="AD204" s="1"/>
      <c r="AE204" s="54"/>
    </row>
    <row r="205" spans="1:31" ht="15" customHeight="1">
      <c r="A205" s="85"/>
      <c r="B205" s="87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8"/>
      <c r="AD205" s="1"/>
      <c r="AE205" s="54"/>
    </row>
    <row r="206" spans="1:31">
      <c r="A206" s="85"/>
      <c r="B206" s="87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8"/>
      <c r="AD206" s="1"/>
      <c r="AE206" s="54"/>
    </row>
    <row r="207" spans="1:31">
      <c r="A207" s="85"/>
      <c r="B207" s="87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8"/>
      <c r="AD207" s="1"/>
      <c r="AE207" s="54"/>
    </row>
    <row r="208" spans="1:31">
      <c r="A208" s="85"/>
      <c r="B208" s="87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8"/>
      <c r="AD208" s="1"/>
      <c r="AE208" s="54"/>
    </row>
    <row r="209" spans="1:31">
      <c r="A209" s="85"/>
      <c r="B209" s="87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8"/>
      <c r="AD209" s="1"/>
      <c r="AE209" s="54"/>
    </row>
    <row r="210" spans="1:31">
      <c r="A210" s="85"/>
      <c r="B210" s="87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8"/>
      <c r="AD210" s="1"/>
      <c r="AE210" s="54"/>
    </row>
    <row r="211" spans="1:31">
      <c r="A211" s="85"/>
      <c r="B211" s="87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8"/>
      <c r="AD211" s="1"/>
      <c r="AE211" s="54"/>
    </row>
    <row r="212" spans="1:31">
      <c r="A212" s="85"/>
      <c r="B212" s="87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8"/>
      <c r="AD212" s="1"/>
      <c r="AE212" s="54"/>
    </row>
    <row r="213" spans="1:31">
      <c r="A213" s="85"/>
      <c r="B213" s="87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8"/>
      <c r="AD213" s="1"/>
      <c r="AE213" s="54"/>
    </row>
    <row r="214" spans="1:31">
      <c r="A214" s="85"/>
      <c r="B214" s="87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8"/>
      <c r="AD214" s="1"/>
      <c r="AE214" s="54"/>
    </row>
    <row r="215" spans="1:31" ht="14.25" thickBot="1">
      <c r="A215" s="144"/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45"/>
      <c r="AD215" s="1"/>
      <c r="AE215" s="54"/>
    </row>
  </sheetData>
  <sheetProtection password="CC9A" sheet="1" objects="1" scenarios="1" formatCells="0" formatRows="0" insertRows="0" deleteRows="0"/>
  <mergeCells count="63">
    <mergeCell ref="A116:B116"/>
    <mergeCell ref="C165:H165"/>
    <mergeCell ref="A165:B165"/>
    <mergeCell ref="A166:B166"/>
    <mergeCell ref="K165:M165"/>
    <mergeCell ref="J166:M166"/>
    <mergeCell ref="C166:G166"/>
    <mergeCell ref="H166:I166"/>
    <mergeCell ref="C116:G116"/>
    <mergeCell ref="H116:I116"/>
    <mergeCell ref="J116:M116"/>
    <mergeCell ref="A164:M164"/>
    <mergeCell ref="C115:H115"/>
    <mergeCell ref="K109:L109"/>
    <mergeCell ref="F110:L110"/>
    <mergeCell ref="D110:E110"/>
    <mergeCell ref="I109:J109"/>
    <mergeCell ref="A114:M114"/>
    <mergeCell ref="A115:B115"/>
    <mergeCell ref="K115:M115"/>
    <mergeCell ref="D109:E109"/>
    <mergeCell ref="F109:H109"/>
    <mergeCell ref="I63:I64"/>
    <mergeCell ref="I107:J107"/>
    <mergeCell ref="I108:J108"/>
    <mergeCell ref="D107:E107"/>
    <mergeCell ref="D108:E108"/>
    <mergeCell ref="F107:H107"/>
    <mergeCell ref="F108:H108"/>
    <mergeCell ref="J63:L63"/>
    <mergeCell ref="K107:L107"/>
    <mergeCell ref="K108:L108"/>
    <mergeCell ref="A2:M2"/>
    <mergeCell ref="J15:L15"/>
    <mergeCell ref="D15:F15"/>
    <mergeCell ref="B15:B16"/>
    <mergeCell ref="C15:C16"/>
    <mergeCell ref="H15:H16"/>
    <mergeCell ref="I15:I16"/>
    <mergeCell ref="B7:L13"/>
    <mergeCell ref="H4:I4"/>
    <mergeCell ref="C4:G4"/>
    <mergeCell ref="F5:G5"/>
    <mergeCell ref="J4:M4"/>
    <mergeCell ref="C3:H3"/>
    <mergeCell ref="K3:M3"/>
    <mergeCell ref="A5:B5"/>
    <mergeCell ref="B63:B64"/>
    <mergeCell ref="C63:C64"/>
    <mergeCell ref="C5:E5"/>
    <mergeCell ref="L5:M5"/>
    <mergeCell ref="A3:B3"/>
    <mergeCell ref="A4:B4"/>
    <mergeCell ref="C60:H60"/>
    <mergeCell ref="A59:M59"/>
    <mergeCell ref="A60:B60"/>
    <mergeCell ref="A61:B61"/>
    <mergeCell ref="H61:I61"/>
    <mergeCell ref="K60:M60"/>
    <mergeCell ref="J61:M61"/>
    <mergeCell ref="C61:G61"/>
    <mergeCell ref="D63:F63"/>
    <mergeCell ref="H63:H64"/>
  </mergeCells>
  <phoneticPr fontId="3"/>
  <dataValidations count="3">
    <dataValidation type="list" allowBlank="1" showInputMessage="1" showErrorMessage="1" error="0～10の範囲で0.5刻みの数値を記入(記入しない場合は「－」を選択して下さい。)" sqref="AA31:AA56 AC65:AC99 AC101:AC109">
      <formula1>$R$7:$R$24</formula1>
    </dataValidation>
    <dataValidation type="list" allowBlank="1" showInputMessage="1" showErrorMessage="1" error="0～10の範囲で0.5刻みの数値を記入(記入しない場合は「－」を選択して下さい。)" sqref="J17:L56 D65:F104 J65:L104 E17:F56 D18:D56">
      <formula1>$P$6:$P$30</formula1>
    </dataValidation>
    <dataValidation type="list" allowBlank="1" showInputMessage="1" showErrorMessage="1" error="0～10の範囲で0.5刻みの数値を記入(記入しない場合は「－」を選択して下さい。)" sqref="D17">
      <formula1>$P$7:$P$30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3" manualBreakCount="3">
    <brk id="57" max="16383" man="1"/>
    <brk id="112" max="16383" man="1"/>
    <brk id="1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1.定格エネルギー消費量</vt:lpstr>
      <vt:lpstr>3.立上り性能</vt:lpstr>
      <vt:lpstr>4.調理能力</vt:lpstr>
      <vt:lpstr>5.エネルギー消費量 </vt:lpstr>
      <vt:lpstr>7.均一性</vt:lpstr>
      <vt:lpstr>'1.定格エネルギー消費量'!Print_Area</vt:lpstr>
      <vt:lpstr>'3.立上り性能'!Print_Area</vt:lpstr>
      <vt:lpstr>'4.調理能力'!Print_Area</vt:lpstr>
      <vt:lpstr>'5.エネルギー消費量 '!Print_Area</vt:lpstr>
      <vt:lpstr>'7.均一性'!Print_Area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2017-03-15T23:45:35Z</dcterms:modified>
</cp:coreProperties>
</file>